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0" windowWidth="20360" windowHeight="1172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'Sheet1'!$A$1:$Q$30</definedName>
  </definedNames>
  <calcPr fullCalcOnLoad="1"/>
</workbook>
</file>

<file path=xl/sharedStrings.xml><?xml version="1.0" encoding="utf-8"?>
<sst xmlns="http://schemas.openxmlformats.org/spreadsheetml/2006/main" count="90" uniqueCount="57">
  <si>
    <t>ID Num</t>
  </si>
  <si>
    <t>Quiz</t>
  </si>
  <si>
    <t>Wrtng</t>
  </si>
  <si>
    <t>Port.</t>
  </si>
  <si>
    <t>Final</t>
  </si>
  <si>
    <t>SCHOL.</t>
  </si>
  <si>
    <t>Abs</t>
  </si>
  <si>
    <t>T,V</t>
  </si>
  <si>
    <t>LATE</t>
  </si>
  <si>
    <t>Citzn</t>
  </si>
  <si>
    <t>Tests</t>
  </si>
  <si>
    <t>EOC District</t>
  </si>
  <si>
    <t>*</t>
  </si>
  <si>
    <t>**</t>
  </si>
  <si>
    <t>A</t>
  </si>
  <si>
    <t>C</t>
  </si>
  <si>
    <t>F</t>
  </si>
  <si>
    <t>B</t>
  </si>
  <si>
    <t>Ave.:</t>
  </si>
  <si>
    <t>*Absences are OK.</t>
  </si>
  <si>
    <t>Supposedly, you cleared them.</t>
  </si>
  <si>
    <t>Grade Range</t>
  </si>
  <si>
    <t>Students</t>
  </si>
  <si>
    <t>Some kids forge your</t>
  </si>
  <si>
    <t>signatures &amp; clear themselves.</t>
  </si>
  <si>
    <t>** Is this a ditch?</t>
  </si>
  <si>
    <t>Kindly clear this a.s.a.p.</t>
  </si>
  <si>
    <t>Total:</t>
  </si>
  <si>
    <t>1 T or V = D in Citizenshp.</t>
  </si>
  <si>
    <t>*** Students are making</t>
  </si>
  <si>
    <t>up their mega-truancies</t>
  </si>
  <si>
    <t>and mega-lates with me.</t>
  </si>
  <si>
    <t>D</t>
  </si>
  <si>
    <t>Beg.</t>
  </si>
  <si>
    <t>WC</t>
  </si>
  <si>
    <t>2 min.</t>
  </si>
  <si>
    <t>5 min.</t>
  </si>
  <si>
    <t>10 min.</t>
  </si>
  <si>
    <t>20 min.</t>
  </si>
  <si>
    <t>30 min.</t>
  </si>
  <si>
    <t>Writing Sample (Word Count Ave.):</t>
  </si>
  <si>
    <t xml:space="preserve"> </t>
  </si>
  <si>
    <t>Writing Word Count</t>
  </si>
  <si>
    <t>* Quality is more important.</t>
  </si>
  <si>
    <t>I just count words to build</t>
  </si>
  <si>
    <t>confidence.</t>
  </si>
  <si>
    <t>Sub</t>
  </si>
  <si>
    <t>Writing</t>
  </si>
  <si>
    <t>K</t>
  </si>
  <si>
    <t>P</t>
  </si>
  <si>
    <t>Sulat</t>
  </si>
  <si>
    <t>Kal</t>
  </si>
  <si>
    <t>TA 3</t>
  </si>
  <si>
    <t>S 3</t>
  </si>
  <si>
    <t>SLG</t>
  </si>
  <si>
    <t>Subwork</t>
  </si>
  <si>
    <t>As of 1/14/13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</si>
</sst>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"/>
    <numFmt numFmtId="166" formatCode="m/d;@"/>
    <numFmt numFmtId="167" formatCode="0.0%"/>
    <numFmt numFmtId="168" formatCode="m/d/yyyy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6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"/>
      <name val="Verdana"/>
      <family val="0"/>
    </font>
    <font>
      <b/>
      <sz val="10"/>
      <color indexed="10"/>
      <name val="Verdana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5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2" xfId="0" applyFont="1" applyBorder="1" applyAlignment="1">
      <alignment/>
    </xf>
    <xf numFmtId="9" fontId="2" fillId="2" borderId="0" xfId="0" applyNumberFormat="1" applyFont="1" applyFill="1" applyBorder="1" applyAlignment="1">
      <alignment horizontal="center"/>
    </xf>
    <xf numFmtId="9" fontId="2" fillId="3" borderId="0" xfId="0" applyNumberFormat="1" applyFont="1" applyFill="1" applyBorder="1" applyAlignment="1">
      <alignment horizontal="center"/>
    </xf>
    <xf numFmtId="9" fontId="2" fillId="4" borderId="0" xfId="0" applyNumberFormat="1" applyFont="1" applyFill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65" fontId="3" fillId="5" borderId="0" xfId="0" applyNumberFormat="1" applyFont="1" applyFill="1" applyBorder="1" applyAlignment="1">
      <alignment horizontal="left"/>
    </xf>
    <xf numFmtId="165" fontId="0" fillId="6" borderId="0" xfId="0" applyNumberFormat="1" applyFont="1" applyFill="1" applyBorder="1" applyAlignment="1">
      <alignment/>
    </xf>
    <xf numFmtId="165" fontId="0" fillId="0" borderId="0" xfId="0" applyNumberFormat="1" applyFont="1" applyBorder="1" applyAlignment="1">
      <alignment horizontal="center"/>
    </xf>
    <xf numFmtId="9" fontId="2" fillId="2" borderId="3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/>
    </xf>
    <xf numFmtId="9" fontId="2" fillId="3" borderId="3" xfId="0" applyNumberFormat="1" applyFont="1" applyFill="1" applyBorder="1" applyAlignment="1">
      <alignment horizontal="center"/>
    </xf>
    <xf numFmtId="9" fontId="2" fillId="4" borderId="3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9" fontId="2" fillId="0" borderId="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2" borderId="0" xfId="0" applyNumberFormat="1" applyFont="1" applyFill="1" applyBorder="1" applyAlignment="1">
      <alignment horizontal="center"/>
    </xf>
    <xf numFmtId="9" fontId="0" fillId="3" borderId="0" xfId="0" applyNumberFormat="1" applyFont="1" applyFill="1" applyBorder="1" applyAlignment="1">
      <alignment horizontal="center"/>
    </xf>
    <xf numFmtId="9" fontId="0" fillId="4" borderId="0" xfId="0" applyNumberFormat="1" applyFont="1" applyFill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9" fontId="0" fillId="0" borderId="4" xfId="0" applyNumberFormat="1" applyFont="1" applyBorder="1" applyAlignment="1">
      <alignment horizontal="right"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9" fontId="0" fillId="2" borderId="0" xfId="0" applyNumberFormat="1" applyFont="1" applyFill="1" applyAlignment="1">
      <alignment/>
    </xf>
    <xf numFmtId="9" fontId="0" fillId="3" borderId="0" xfId="0" applyNumberFormat="1" applyFont="1" applyFill="1" applyAlignment="1">
      <alignment/>
    </xf>
    <xf numFmtId="9" fontId="0" fillId="4" borderId="0" xfId="0" applyNumberFormat="1" applyFont="1" applyFill="1" applyAlignment="1">
      <alignment/>
    </xf>
    <xf numFmtId="9" fontId="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6" borderId="0" xfId="0" applyFont="1" applyFill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9" fontId="1" fillId="2" borderId="0" xfId="0" applyNumberFormat="1" applyFont="1" applyFill="1" applyBorder="1" applyAlignment="1">
      <alignment horizontal="right"/>
    </xf>
    <xf numFmtId="9" fontId="1" fillId="3" borderId="0" xfId="0" applyNumberFormat="1" applyFont="1" applyFill="1" applyBorder="1" applyAlignment="1">
      <alignment horizontal="right"/>
    </xf>
    <xf numFmtId="9" fontId="1" fillId="4" borderId="0" xfId="0" applyNumberFormat="1" applyFont="1" applyFill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2" fillId="5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 horizontal="center"/>
    </xf>
    <xf numFmtId="9" fontId="1" fillId="2" borderId="0" xfId="0" applyNumberFormat="1" applyFont="1" applyFill="1" applyBorder="1" applyAlignment="1">
      <alignment horizontal="center"/>
    </xf>
    <xf numFmtId="9" fontId="1" fillId="3" borderId="0" xfId="0" applyNumberFormat="1" applyFont="1" applyFill="1" applyBorder="1" applyAlignment="1">
      <alignment horizontal="center"/>
    </xf>
    <xf numFmtId="9" fontId="1" fillId="4" borderId="0" xfId="0" applyNumberFormat="1" applyFont="1" applyFill="1" applyBorder="1" applyAlignment="1">
      <alignment horizontal="center"/>
    </xf>
    <xf numFmtId="9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 horizontal="center"/>
    </xf>
    <xf numFmtId="0" fontId="0" fillId="2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9" fontId="0" fillId="0" borderId="5" xfId="0" applyNumberFormat="1" applyFont="1" applyBorder="1" applyAlignment="1">
      <alignment horizontal="center"/>
    </xf>
    <xf numFmtId="9" fontId="0" fillId="0" borderId="6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7" borderId="0" xfId="0" applyFont="1" applyFill="1" applyBorder="1" applyAlignment="1">
      <alignment/>
    </xf>
    <xf numFmtId="0" fontId="2" fillId="7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165" fontId="0" fillId="0" borderId="10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0" borderId="9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9" fontId="0" fillId="0" borderId="14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6" fontId="0" fillId="0" borderId="0" xfId="0" applyNumberFormat="1" applyFill="1" applyAlignment="1">
      <alignment/>
    </xf>
    <xf numFmtId="0" fontId="1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5" borderId="0" xfId="0" applyFont="1" applyFill="1" applyAlignment="1">
      <alignment/>
    </xf>
    <xf numFmtId="0" fontId="11" fillId="6" borderId="0" xfId="0" applyFont="1" applyFill="1" applyAlignment="1">
      <alignment/>
    </xf>
    <xf numFmtId="0" fontId="11" fillId="0" borderId="0" xfId="0" applyFont="1" applyBorder="1" applyAlignment="1">
      <alignment/>
    </xf>
    <xf numFmtId="9" fontId="11" fillId="0" borderId="0" xfId="0" applyNumberFormat="1" applyFont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164" fontId="11" fillId="0" borderId="0" xfId="0" applyNumberFormat="1" applyFont="1" applyAlignment="1">
      <alignment horizontal="center"/>
    </xf>
    <xf numFmtId="16" fontId="0" fillId="0" borderId="0" xfId="0" applyNumberFormat="1" applyFont="1" applyFill="1" applyBorder="1" applyAlignment="1">
      <alignment horizontal="center"/>
    </xf>
    <xf numFmtId="0" fontId="0" fillId="8" borderId="0" xfId="0" applyFill="1" applyAlignment="1">
      <alignment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37"/>
  <sheetViews>
    <sheetView tabSelected="1" workbookViewId="0" topLeftCell="A1">
      <selection activeCell="A1" sqref="A1:A16384"/>
    </sheetView>
  </sheetViews>
  <sheetFormatPr defaultColWidth="11.00390625" defaultRowHeight="12.75"/>
  <cols>
    <col min="1" max="1" width="3.75390625" style="0" customWidth="1"/>
    <col min="2" max="2" width="7.75390625" style="0" customWidth="1"/>
    <col min="3" max="7" width="6.625" style="0" customWidth="1"/>
    <col min="8" max="8" width="2.375" style="0" customWidth="1"/>
    <col min="9" max="11" width="4.75390625" style="0" customWidth="1"/>
    <col min="12" max="12" width="5.625" style="92" customWidth="1"/>
    <col min="13" max="13" width="4.00390625" style="0" customWidth="1"/>
    <col min="14" max="17" width="5.75390625" style="0" customWidth="1"/>
    <col min="20" max="20" width="5.75390625" style="0" customWidth="1"/>
    <col min="24" max="24" width="4.625" style="0" customWidth="1"/>
    <col min="29" max="36" width="5.75390625" style="0" customWidth="1"/>
    <col min="43" max="43" width="8.625" style="0" customWidth="1"/>
    <col min="45" max="45" width="6.75390625" style="0" bestFit="1" customWidth="1"/>
    <col min="46" max="46" width="8.625" style="0" customWidth="1"/>
    <col min="51" max="51" width="6.375" style="0" bestFit="1" customWidth="1"/>
    <col min="52" max="55" width="8.625" style="0" customWidth="1"/>
    <col min="56" max="56" width="6.375" style="0" customWidth="1"/>
  </cols>
  <sheetData>
    <row r="1" spans="1:72" s="7" customFormat="1" ht="12.75">
      <c r="A1" s="1"/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6" t="s">
        <v>5</v>
      </c>
      <c r="I1" s="8" t="s">
        <v>6</v>
      </c>
      <c r="J1" s="9" t="s">
        <v>7</v>
      </c>
      <c r="K1" s="1" t="s">
        <v>8</v>
      </c>
      <c r="L1" s="94" t="s">
        <v>9</v>
      </c>
      <c r="M1" s="11"/>
      <c r="N1" s="2" t="s">
        <v>1</v>
      </c>
      <c r="O1" s="3" t="s">
        <v>2</v>
      </c>
      <c r="P1" s="4" t="s">
        <v>3</v>
      </c>
      <c r="Q1" s="5" t="s">
        <v>4</v>
      </c>
      <c r="R1" s="11"/>
      <c r="S1" s="95" t="s">
        <v>33</v>
      </c>
      <c r="T1" s="96" t="s">
        <v>34</v>
      </c>
      <c r="U1" s="97" t="s">
        <v>34</v>
      </c>
      <c r="V1" s="97" t="s">
        <v>34</v>
      </c>
      <c r="W1" s="97" t="s">
        <v>34</v>
      </c>
      <c r="X1" s="78" t="s">
        <v>34</v>
      </c>
      <c r="Y1" s="11"/>
      <c r="Z1" s="11"/>
      <c r="AA1" s="1"/>
      <c r="AB1" s="1" t="s">
        <v>0</v>
      </c>
      <c r="AC1" s="5" t="s">
        <v>48</v>
      </c>
      <c r="AD1" s="5" t="s">
        <v>48</v>
      </c>
      <c r="AE1" s="5" t="s">
        <v>49</v>
      </c>
      <c r="AF1" s="5" t="s">
        <v>49</v>
      </c>
      <c r="AG1" s="5" t="s">
        <v>48</v>
      </c>
      <c r="AH1" s="5" t="s">
        <v>48</v>
      </c>
      <c r="AI1" s="5" t="s">
        <v>48</v>
      </c>
      <c r="AJ1" s="5"/>
      <c r="AK1" s="13" t="s">
        <v>10</v>
      </c>
      <c r="AQ1" s="1"/>
      <c r="AR1" s="5"/>
      <c r="AS1" s="92" t="s">
        <v>50</v>
      </c>
      <c r="AT1" s="1" t="s">
        <v>53</v>
      </c>
      <c r="AU1" s="5"/>
      <c r="AV1" s="15" t="s">
        <v>2</v>
      </c>
      <c r="AX1" s="1"/>
      <c r="AY1" s="92" t="s">
        <v>46</v>
      </c>
      <c r="AZ1" s="1" t="s">
        <v>51</v>
      </c>
      <c r="BA1" s="1" t="s">
        <v>52</v>
      </c>
      <c r="BB1" s="1" t="s">
        <v>54</v>
      </c>
      <c r="BC1" s="1" t="s">
        <v>55</v>
      </c>
      <c r="BD1" s="92"/>
      <c r="BE1" s="5"/>
      <c r="BF1" s="16" t="str">
        <f>E1</f>
        <v>Port.</v>
      </c>
      <c r="BK1" s="5" t="s">
        <v>47</v>
      </c>
      <c r="BL1" s="5"/>
      <c r="BM1" s="5"/>
      <c r="BN1" s="17" t="s">
        <v>11</v>
      </c>
      <c r="BO1" s="17"/>
      <c r="BP1" s="17"/>
      <c r="BQ1" s="18" t="s">
        <v>4</v>
      </c>
      <c r="BS1" s="11"/>
      <c r="BT1" s="11"/>
    </row>
    <row r="2" spans="1:72" s="7" customFormat="1" ht="12.75">
      <c r="A2" s="1"/>
      <c r="B2" s="1"/>
      <c r="C2" s="2"/>
      <c r="D2" s="3"/>
      <c r="E2" s="4"/>
      <c r="F2" s="1"/>
      <c r="G2" s="1"/>
      <c r="H2" s="1"/>
      <c r="I2" s="8" t="s">
        <v>12</v>
      </c>
      <c r="J2" s="9" t="s">
        <v>13</v>
      </c>
      <c r="K2" s="1"/>
      <c r="L2" s="93"/>
      <c r="M2" s="1"/>
      <c r="N2" s="2"/>
      <c r="O2" s="3"/>
      <c r="P2" s="4"/>
      <c r="Q2" s="1"/>
      <c r="R2" s="1"/>
      <c r="S2" s="98" t="s">
        <v>35</v>
      </c>
      <c r="T2" s="99" t="s">
        <v>36</v>
      </c>
      <c r="U2" s="1" t="s">
        <v>36</v>
      </c>
      <c r="V2" s="1" t="s">
        <v>37</v>
      </c>
      <c r="W2" s="1" t="s">
        <v>38</v>
      </c>
      <c r="X2" s="81" t="s">
        <v>39</v>
      </c>
      <c r="Y2" s="1"/>
      <c r="Z2" s="1"/>
      <c r="AA2" s="1"/>
      <c r="AB2" s="1"/>
      <c r="AC2" s="5">
        <v>5</v>
      </c>
      <c r="AD2" s="5">
        <v>5</v>
      </c>
      <c r="AE2" s="5">
        <v>10</v>
      </c>
      <c r="AF2" s="5">
        <v>10</v>
      </c>
      <c r="AG2" s="5">
        <v>5</v>
      </c>
      <c r="AH2" s="5">
        <v>5</v>
      </c>
      <c r="AI2" s="5">
        <v>5</v>
      </c>
      <c r="AJ2" s="5"/>
      <c r="AK2" s="19">
        <f>SUM(AC2:AJ2)</f>
        <v>45</v>
      </c>
      <c r="AQ2" s="1"/>
      <c r="AR2" s="5"/>
      <c r="AS2" s="92">
        <v>100</v>
      </c>
      <c r="AT2" s="1">
        <v>50</v>
      </c>
      <c r="AU2" s="5"/>
      <c r="AV2" s="20">
        <f>SUM(AS2:AU2)</f>
        <v>150</v>
      </c>
      <c r="AX2" s="1"/>
      <c r="AY2" s="92">
        <v>10</v>
      </c>
      <c r="AZ2" s="1">
        <v>20</v>
      </c>
      <c r="BA2" s="1">
        <v>100</v>
      </c>
      <c r="BB2" s="1">
        <v>100</v>
      </c>
      <c r="BC2" s="1">
        <v>100</v>
      </c>
      <c r="BD2" s="92"/>
      <c r="BE2" s="5"/>
      <c r="BF2" s="21">
        <f>SUM(AY2:BE2)</f>
        <v>330</v>
      </c>
      <c r="BK2" s="130">
        <v>39800</v>
      </c>
      <c r="BL2" s="5"/>
      <c r="BM2" s="5">
        <v>100</v>
      </c>
      <c r="BN2" s="22">
        <v>100</v>
      </c>
      <c r="BO2" s="22"/>
      <c r="BP2" s="22"/>
      <c r="BQ2" s="23">
        <f>SUM(BM2:BP2)</f>
        <v>200</v>
      </c>
      <c r="BS2" s="11"/>
      <c r="BT2" s="11"/>
    </row>
    <row r="3" spans="1:72" s="7" customFormat="1" ht="12.75">
      <c r="A3" s="1"/>
      <c r="B3" s="1"/>
      <c r="C3" s="24">
        <v>0.4</v>
      </c>
      <c r="D3" s="25">
        <v>0.35</v>
      </c>
      <c r="E3" s="26">
        <v>0.25</v>
      </c>
      <c r="F3" s="27">
        <v>0</v>
      </c>
      <c r="G3" s="27">
        <f aca="true" t="shared" si="0" ref="G3:G15">SUM(C3:F3)</f>
        <v>1</v>
      </c>
      <c r="H3" s="11"/>
      <c r="I3" s="28" t="s">
        <v>56</v>
      </c>
      <c r="J3" s="29"/>
      <c r="K3" s="30"/>
      <c r="L3" s="93"/>
      <c r="M3" s="11"/>
      <c r="N3" s="24">
        <v>1</v>
      </c>
      <c r="O3" s="25">
        <v>1</v>
      </c>
      <c r="P3" s="26">
        <v>1</v>
      </c>
      <c r="Q3" s="27">
        <v>1</v>
      </c>
      <c r="R3" s="11"/>
      <c r="S3" s="100">
        <v>38556</v>
      </c>
      <c r="T3" s="30">
        <v>23990</v>
      </c>
      <c r="U3" s="30">
        <v>38698</v>
      </c>
      <c r="V3" s="30">
        <v>38750</v>
      </c>
      <c r="W3" s="30">
        <v>38122</v>
      </c>
      <c r="X3" s="101">
        <v>37779</v>
      </c>
      <c r="Y3" s="11"/>
      <c r="Z3" s="11"/>
      <c r="AA3" s="1"/>
      <c r="AB3" s="1"/>
      <c r="AC3" s="30">
        <v>39834</v>
      </c>
      <c r="AD3" s="30">
        <v>39840</v>
      </c>
      <c r="AE3" s="30">
        <v>39841</v>
      </c>
      <c r="AF3" s="30">
        <v>39841</v>
      </c>
      <c r="AG3" s="30">
        <v>39843</v>
      </c>
      <c r="AH3" s="30">
        <v>39850</v>
      </c>
      <c r="AI3" s="30">
        <v>39850</v>
      </c>
      <c r="AK3" s="31">
        <f>C3</f>
        <v>0.4</v>
      </c>
      <c r="AQ3" s="32"/>
      <c r="AR3" s="30"/>
      <c r="AS3" s="116">
        <v>39827</v>
      </c>
      <c r="AT3" s="32">
        <v>23776</v>
      </c>
      <c r="AU3" s="30"/>
      <c r="AV3" s="33">
        <f>D3</f>
        <v>0.35</v>
      </c>
      <c r="AX3" s="32"/>
      <c r="AY3" s="116">
        <v>39827</v>
      </c>
      <c r="AZ3" s="32">
        <v>23776</v>
      </c>
      <c r="BA3" s="32">
        <v>23776</v>
      </c>
      <c r="BB3" s="32">
        <v>23776</v>
      </c>
      <c r="BC3" s="32">
        <v>23776</v>
      </c>
      <c r="BD3" s="116"/>
      <c r="BE3" s="30"/>
      <c r="BF3" s="34">
        <f>E3</f>
        <v>0.25</v>
      </c>
      <c r="BK3" s="30">
        <v>39800</v>
      </c>
      <c r="BL3" s="30"/>
      <c r="BM3" s="30"/>
      <c r="BN3" s="35"/>
      <c r="BO3" s="35"/>
      <c r="BP3" s="35"/>
      <c r="BQ3" s="36">
        <f>F3</f>
        <v>0</v>
      </c>
      <c r="BS3" s="11"/>
      <c r="BT3" s="11"/>
    </row>
    <row r="4" spans="1:69" s="7" customFormat="1" ht="12.75">
      <c r="A4" s="37">
        <v>1</v>
      </c>
      <c r="B4" s="117">
        <v>1060554</v>
      </c>
      <c r="C4" s="38">
        <f aca="true" t="shared" si="1" ref="C4:C15">AK4*0.4</f>
        <v>0.38222222222222224</v>
      </c>
      <c r="D4" s="39">
        <f aca="true" t="shared" si="2" ref="D4:D15">AV4*0.35</f>
        <v>0.3383333333333333</v>
      </c>
      <c r="E4" s="40">
        <f aca="true" t="shared" si="3" ref="E4:E15">BF4*0.25</f>
        <v>0.24166666666666667</v>
      </c>
      <c r="F4" s="41"/>
      <c r="G4" s="42">
        <f t="shared" si="0"/>
        <v>0.9622222222222223</v>
      </c>
      <c r="H4" s="11"/>
      <c r="I4" s="43"/>
      <c r="J4" s="44"/>
      <c r="K4"/>
      <c r="L4" s="93" t="s">
        <v>14</v>
      </c>
      <c r="M4" s="11"/>
      <c r="N4" s="45">
        <f aca="true" t="shared" si="4" ref="N4:N15">AK4</f>
        <v>0.9555555555555556</v>
      </c>
      <c r="O4" s="46">
        <f aca="true" t="shared" si="5" ref="O4:O15">AV4</f>
        <v>0.9666666666666667</v>
      </c>
      <c r="P4" s="47">
        <f aca="true" t="shared" si="6" ref="P4:P15">BF4</f>
        <v>0.9666666666666667</v>
      </c>
      <c r="Q4" s="11"/>
      <c r="R4" s="11"/>
      <c r="S4" s="95">
        <v>2</v>
      </c>
      <c r="T4" s="97">
        <v>45</v>
      </c>
      <c r="U4" s="96"/>
      <c r="V4" s="96"/>
      <c r="W4" s="96"/>
      <c r="X4" s="78"/>
      <c r="Y4" s="11"/>
      <c r="Z4" s="11"/>
      <c r="AA4" s="37">
        <v>1</v>
      </c>
      <c r="AB4" s="117">
        <v>1060554</v>
      </c>
      <c r="AC4">
        <v>6</v>
      </c>
      <c r="AD4">
        <v>5</v>
      </c>
      <c r="AE4">
        <v>8</v>
      </c>
      <c r="AF4">
        <v>8</v>
      </c>
      <c r="AG4">
        <v>4</v>
      </c>
      <c r="AH4">
        <v>6</v>
      </c>
      <c r="AI4">
        <v>6</v>
      </c>
      <c r="AK4" s="38">
        <f aca="true" t="shared" si="7" ref="AK4:AK15">SUM(AC4:AJ4)/45</f>
        <v>0.9555555555555556</v>
      </c>
      <c r="AQ4" s="92"/>
      <c r="AR4" s="12"/>
      <c r="AS4" s="114">
        <v>95</v>
      </c>
      <c r="AT4" s="92">
        <v>50</v>
      </c>
      <c r="AU4" s="12"/>
      <c r="AV4" s="39">
        <f aca="true" t="shared" si="8" ref="AV4:AV15">SUM(AS4:AU4)/150</f>
        <v>0.9666666666666667</v>
      </c>
      <c r="AX4"/>
      <c r="AY4" s="92">
        <v>9</v>
      </c>
      <c r="AZ4" s="92">
        <v>20</v>
      </c>
      <c r="BA4" s="92">
        <v>90</v>
      </c>
      <c r="BB4" s="92">
        <v>100</v>
      </c>
      <c r="BC4" s="92">
        <v>100</v>
      </c>
      <c r="BD4" s="92"/>
      <c r="BE4" s="12"/>
      <c r="BF4" s="40">
        <f aca="true" t="shared" si="9" ref="BF4:BF15">SUM(AY4:BE4)/330</f>
        <v>0.9666666666666667</v>
      </c>
      <c r="BJ4" s="48"/>
      <c r="BL4" s="12"/>
      <c r="BM4" s="12"/>
      <c r="BN4" s="11"/>
      <c r="BO4" s="48"/>
      <c r="BP4" s="50"/>
      <c r="BQ4" s="48">
        <f aca="true" t="shared" si="10" ref="BQ4:BQ15">(BM4+BN4)/200</f>
        <v>0</v>
      </c>
    </row>
    <row r="5" spans="1:69" s="7" customFormat="1" ht="12.75">
      <c r="A5" s="37">
        <v>2</v>
      </c>
      <c r="B5" s="117">
        <v>1035681</v>
      </c>
      <c r="C5" s="38">
        <f t="shared" si="1"/>
        <v>0.36000000000000004</v>
      </c>
      <c r="D5" s="39">
        <f t="shared" si="2"/>
        <v>0.30333333333333334</v>
      </c>
      <c r="E5" s="40">
        <f t="shared" si="3"/>
        <v>0.24924242424242424</v>
      </c>
      <c r="F5" s="41"/>
      <c r="G5" s="42">
        <f t="shared" si="0"/>
        <v>0.9125757575757576</v>
      </c>
      <c r="H5" s="11"/>
      <c r="I5" s="43"/>
      <c r="J5" s="44"/>
      <c r="K5"/>
      <c r="L5" s="93" t="s">
        <v>14</v>
      </c>
      <c r="M5" s="11"/>
      <c r="N5" s="45">
        <f t="shared" si="4"/>
        <v>0.9</v>
      </c>
      <c r="O5" s="46">
        <f t="shared" si="5"/>
        <v>0.8666666666666667</v>
      </c>
      <c r="P5" s="47">
        <f t="shared" si="6"/>
        <v>0.996969696969697</v>
      </c>
      <c r="Q5" s="11"/>
      <c r="R5" s="11"/>
      <c r="S5" s="98">
        <v>0</v>
      </c>
      <c r="T5" s="1">
        <v>40</v>
      </c>
      <c r="U5" s="5"/>
      <c r="V5" s="5"/>
      <c r="W5" s="5"/>
      <c r="X5" s="81"/>
      <c r="Y5" s="11"/>
      <c r="Z5" s="11"/>
      <c r="AA5" s="37">
        <v>2</v>
      </c>
      <c r="AB5" s="117">
        <v>1035681</v>
      </c>
      <c r="AC5" s="132">
        <v>6</v>
      </c>
      <c r="AD5" s="115">
        <v>5.5</v>
      </c>
      <c r="AE5" s="115">
        <v>10</v>
      </c>
      <c r="AF5" s="115">
        <v>10</v>
      </c>
      <c r="AG5" s="115">
        <v>5</v>
      </c>
      <c r="AH5" s="115">
        <v>2</v>
      </c>
      <c r="AI5" s="115">
        <v>2</v>
      </c>
      <c r="AK5" s="38">
        <f t="shared" si="7"/>
        <v>0.9</v>
      </c>
      <c r="AQ5" s="92"/>
      <c r="AR5" s="12"/>
      <c r="AS5" s="114">
        <v>95</v>
      </c>
      <c r="AT5" s="92">
        <v>35</v>
      </c>
      <c r="AU5" s="12"/>
      <c r="AV5" s="39">
        <f t="shared" si="8"/>
        <v>0.8666666666666667</v>
      </c>
      <c r="AX5"/>
      <c r="AY5" s="92">
        <v>9</v>
      </c>
      <c r="AZ5" s="92">
        <v>20</v>
      </c>
      <c r="BA5" s="92">
        <v>100</v>
      </c>
      <c r="BB5" s="92">
        <v>100</v>
      </c>
      <c r="BC5" s="92">
        <v>100</v>
      </c>
      <c r="BD5" s="92"/>
      <c r="BE5" s="12"/>
      <c r="BF5" s="40">
        <f t="shared" si="9"/>
        <v>0.996969696969697</v>
      </c>
      <c r="BJ5" s="48"/>
      <c r="BL5" s="12"/>
      <c r="BM5" s="12"/>
      <c r="BN5" s="11"/>
      <c r="BO5" s="48"/>
      <c r="BP5" s="50"/>
      <c r="BQ5" s="48">
        <f t="shared" si="10"/>
        <v>0</v>
      </c>
    </row>
    <row r="6" spans="1:69" s="7" customFormat="1" ht="12.75">
      <c r="A6" s="37">
        <v>3</v>
      </c>
      <c r="B6" s="117">
        <v>1035734</v>
      </c>
      <c r="C6" s="38">
        <f t="shared" si="1"/>
        <v>0.25777777777777783</v>
      </c>
      <c r="D6" s="39">
        <f t="shared" si="2"/>
        <v>0.25666666666666665</v>
      </c>
      <c r="E6" s="40">
        <f t="shared" si="3"/>
        <v>0.24924242424242424</v>
      </c>
      <c r="F6" s="41"/>
      <c r="G6" s="42">
        <f t="shared" si="0"/>
        <v>0.7636868686868687</v>
      </c>
      <c r="H6" s="11"/>
      <c r="I6" s="43"/>
      <c r="J6" s="44"/>
      <c r="K6"/>
      <c r="L6" s="93" t="s">
        <v>14</v>
      </c>
      <c r="M6" s="11"/>
      <c r="N6" s="45">
        <f t="shared" si="4"/>
        <v>0.6444444444444445</v>
      </c>
      <c r="O6" s="46">
        <f t="shared" si="5"/>
        <v>0.7333333333333333</v>
      </c>
      <c r="P6" s="47">
        <f t="shared" si="6"/>
        <v>0.996969696969697</v>
      </c>
      <c r="Q6" s="11"/>
      <c r="R6" s="11"/>
      <c r="S6" s="98">
        <v>1</v>
      </c>
      <c r="T6" s="1">
        <v>31</v>
      </c>
      <c r="U6" s="5"/>
      <c r="V6" s="5"/>
      <c r="W6" s="5"/>
      <c r="X6" s="81"/>
      <c r="Y6" s="11"/>
      <c r="Z6" s="11"/>
      <c r="AA6" s="37">
        <v>3</v>
      </c>
      <c r="AB6" s="117">
        <v>1035734</v>
      </c>
      <c r="AC6">
        <v>3.5</v>
      </c>
      <c r="AD6" s="115">
        <v>3</v>
      </c>
      <c r="AE6" s="115">
        <v>4.5</v>
      </c>
      <c r="AF6" s="115">
        <v>4.5</v>
      </c>
      <c r="AG6" s="115">
        <v>3.5</v>
      </c>
      <c r="AH6" s="115">
        <v>5</v>
      </c>
      <c r="AI6" s="115">
        <v>5</v>
      </c>
      <c r="AJ6" s="14"/>
      <c r="AK6" s="38">
        <f t="shared" si="7"/>
        <v>0.6444444444444445</v>
      </c>
      <c r="AQ6" s="92"/>
      <c r="AR6" s="12"/>
      <c r="AS6" s="114">
        <v>70</v>
      </c>
      <c r="AT6" s="92">
        <v>40</v>
      </c>
      <c r="AU6" s="12"/>
      <c r="AV6" s="39">
        <f t="shared" si="8"/>
        <v>0.7333333333333333</v>
      </c>
      <c r="AX6"/>
      <c r="AY6" s="92">
        <v>9</v>
      </c>
      <c r="AZ6" s="92">
        <v>20</v>
      </c>
      <c r="BA6" s="92">
        <v>100</v>
      </c>
      <c r="BB6" s="92">
        <v>100</v>
      </c>
      <c r="BC6" s="92">
        <v>100</v>
      </c>
      <c r="BD6" s="92"/>
      <c r="BE6" s="12"/>
      <c r="BF6" s="40">
        <f t="shared" si="9"/>
        <v>0.996969696969697</v>
      </c>
      <c r="BJ6" s="48"/>
      <c r="BK6" s="14"/>
      <c r="BL6" s="12"/>
      <c r="BM6" s="12"/>
      <c r="BN6" s="11"/>
      <c r="BO6" s="48"/>
      <c r="BP6" s="50"/>
      <c r="BQ6" s="48">
        <f t="shared" si="10"/>
        <v>0</v>
      </c>
    </row>
    <row r="7" spans="1:69" s="7" customFormat="1" ht="12.75">
      <c r="A7" s="118">
        <v>4</v>
      </c>
      <c r="B7" s="117">
        <v>1035238</v>
      </c>
      <c r="C7" s="38">
        <f t="shared" si="1"/>
        <v>0.3111111111111111</v>
      </c>
      <c r="D7" s="39">
        <f t="shared" si="2"/>
        <v>0.2916666666666667</v>
      </c>
      <c r="E7" s="40">
        <f t="shared" si="3"/>
        <v>0.15075757575757576</v>
      </c>
      <c r="F7" s="41"/>
      <c r="G7" s="42">
        <f t="shared" si="0"/>
        <v>0.7535353535353536</v>
      </c>
      <c r="H7" s="11"/>
      <c r="I7" s="43"/>
      <c r="J7" s="44"/>
      <c r="K7"/>
      <c r="L7" s="93" t="s">
        <v>14</v>
      </c>
      <c r="M7" s="11"/>
      <c r="N7" s="45">
        <f t="shared" si="4"/>
        <v>0.7777777777777778</v>
      </c>
      <c r="O7" s="46">
        <f t="shared" si="5"/>
        <v>0.8333333333333334</v>
      </c>
      <c r="P7" s="47">
        <f t="shared" si="6"/>
        <v>0.603030303030303</v>
      </c>
      <c r="Q7" s="11"/>
      <c r="R7" s="11"/>
      <c r="S7" s="98">
        <v>0</v>
      </c>
      <c r="T7" s="1">
        <v>40</v>
      </c>
      <c r="U7" s="5"/>
      <c r="V7" s="5"/>
      <c r="W7" s="5"/>
      <c r="X7" s="81"/>
      <c r="Y7" s="11"/>
      <c r="Z7" s="11"/>
      <c r="AA7" s="51">
        <v>4</v>
      </c>
      <c r="AB7" s="117">
        <v>1035238</v>
      </c>
      <c r="AC7" s="132">
        <v>6</v>
      </c>
      <c r="AD7" s="115">
        <v>5</v>
      </c>
      <c r="AE7" s="115">
        <v>5</v>
      </c>
      <c r="AF7" s="115">
        <v>5</v>
      </c>
      <c r="AG7" s="115">
        <v>4</v>
      </c>
      <c r="AH7" s="115">
        <v>5</v>
      </c>
      <c r="AI7" s="115">
        <v>5</v>
      </c>
      <c r="AK7" s="38">
        <f t="shared" si="7"/>
        <v>0.7777777777777778</v>
      </c>
      <c r="AQ7" s="92"/>
      <c r="AR7" s="12"/>
      <c r="AS7" s="114">
        <v>90</v>
      </c>
      <c r="AT7" s="92">
        <v>35</v>
      </c>
      <c r="AU7" s="12"/>
      <c r="AV7" s="39">
        <f t="shared" si="8"/>
        <v>0.8333333333333334</v>
      </c>
      <c r="AX7"/>
      <c r="AY7" s="92">
        <v>9</v>
      </c>
      <c r="AZ7" s="92">
        <v>20</v>
      </c>
      <c r="BA7" s="92">
        <v>0</v>
      </c>
      <c r="BB7" s="92">
        <v>70</v>
      </c>
      <c r="BC7" s="92">
        <v>100</v>
      </c>
      <c r="BD7" s="92"/>
      <c r="BE7" s="12"/>
      <c r="BF7" s="40">
        <f t="shared" si="9"/>
        <v>0.603030303030303</v>
      </c>
      <c r="BJ7" s="48"/>
      <c r="BL7" s="12"/>
      <c r="BM7" s="12"/>
      <c r="BN7" s="11"/>
      <c r="BO7" s="48"/>
      <c r="BP7" s="50"/>
      <c r="BQ7" s="48">
        <f t="shared" si="10"/>
        <v>0</v>
      </c>
    </row>
    <row r="8" spans="1:69" s="7" customFormat="1" ht="12.75">
      <c r="A8" s="37">
        <v>5</v>
      </c>
      <c r="B8" s="117">
        <v>1038578</v>
      </c>
      <c r="C8" s="38">
        <f t="shared" si="1"/>
        <v>0.21333333333333335</v>
      </c>
      <c r="D8" s="39">
        <f t="shared" si="2"/>
        <v>0.30333333333333334</v>
      </c>
      <c r="E8" s="40">
        <f t="shared" si="3"/>
        <v>0.2265151515151515</v>
      </c>
      <c r="F8" s="41"/>
      <c r="G8" s="42">
        <f t="shared" si="0"/>
        <v>0.7431818181818182</v>
      </c>
      <c r="H8" s="11"/>
      <c r="I8" s="43"/>
      <c r="J8" s="44"/>
      <c r="K8"/>
      <c r="L8" s="93" t="s">
        <v>14</v>
      </c>
      <c r="M8" s="11"/>
      <c r="N8" s="45">
        <f t="shared" si="4"/>
        <v>0.5333333333333333</v>
      </c>
      <c r="O8" s="46">
        <f t="shared" si="5"/>
        <v>0.8666666666666667</v>
      </c>
      <c r="P8" s="47">
        <f t="shared" si="6"/>
        <v>0.906060606060606</v>
      </c>
      <c r="Q8" s="11"/>
      <c r="R8" s="11"/>
      <c r="S8" s="98">
        <v>1</v>
      </c>
      <c r="T8" s="1">
        <v>30</v>
      </c>
      <c r="U8" s="5"/>
      <c r="V8" s="5"/>
      <c r="W8" s="5"/>
      <c r="X8" s="81"/>
      <c r="Y8" s="11"/>
      <c r="Z8" s="11"/>
      <c r="AA8" s="37">
        <v>5</v>
      </c>
      <c r="AB8" s="117">
        <v>1038578</v>
      </c>
      <c r="AC8">
        <v>3.5</v>
      </c>
      <c r="AD8" s="115">
        <v>4</v>
      </c>
      <c r="AE8" s="115">
        <v>6</v>
      </c>
      <c r="AF8" s="115">
        <v>6</v>
      </c>
      <c r="AG8" s="115">
        <v>3.5</v>
      </c>
      <c r="AH8" s="115">
        <v>0.5</v>
      </c>
      <c r="AI8" s="115">
        <v>0.5</v>
      </c>
      <c r="AK8" s="38">
        <f t="shared" si="7"/>
        <v>0.5333333333333333</v>
      </c>
      <c r="AQ8" s="92"/>
      <c r="AR8" s="12"/>
      <c r="AS8" s="114">
        <v>80</v>
      </c>
      <c r="AT8" s="92">
        <v>50</v>
      </c>
      <c r="AU8" s="12"/>
      <c r="AV8" s="39">
        <f t="shared" si="8"/>
        <v>0.8666666666666667</v>
      </c>
      <c r="AX8"/>
      <c r="AY8" s="92">
        <v>9</v>
      </c>
      <c r="AZ8" s="92">
        <v>20</v>
      </c>
      <c r="BA8" s="92">
        <v>70</v>
      </c>
      <c r="BB8" s="92">
        <v>100</v>
      </c>
      <c r="BC8" s="92">
        <v>100</v>
      </c>
      <c r="BD8" s="92"/>
      <c r="BE8" s="12"/>
      <c r="BF8" s="40">
        <f t="shared" si="9"/>
        <v>0.906060606060606</v>
      </c>
      <c r="BJ8" s="48"/>
      <c r="BL8" s="12"/>
      <c r="BM8" s="12"/>
      <c r="BN8" s="11"/>
      <c r="BO8" s="48"/>
      <c r="BP8" s="50"/>
      <c r="BQ8" s="48">
        <f t="shared" si="10"/>
        <v>0</v>
      </c>
    </row>
    <row r="9" spans="1:69" s="7" customFormat="1" ht="12.75">
      <c r="A9" s="37">
        <v>6</v>
      </c>
      <c r="B9" s="117">
        <v>1025665</v>
      </c>
      <c r="C9" s="38">
        <f t="shared" si="1"/>
        <v>0.26222222222222225</v>
      </c>
      <c r="D9" s="39">
        <f t="shared" si="2"/>
        <v>0.3383333333333333</v>
      </c>
      <c r="E9" s="40">
        <f t="shared" si="3"/>
        <v>0.09772727272727273</v>
      </c>
      <c r="F9" s="41"/>
      <c r="G9" s="42">
        <f t="shared" si="0"/>
        <v>0.6982828282828283</v>
      </c>
      <c r="H9" s="11"/>
      <c r="I9" s="43"/>
      <c r="J9" s="44"/>
      <c r="K9"/>
      <c r="L9" s="93" t="s">
        <v>14</v>
      </c>
      <c r="M9" s="11"/>
      <c r="N9" s="45">
        <f t="shared" si="4"/>
        <v>0.6555555555555556</v>
      </c>
      <c r="O9" s="46">
        <f t="shared" si="5"/>
        <v>0.9666666666666667</v>
      </c>
      <c r="P9" s="47">
        <f t="shared" si="6"/>
        <v>0.39090909090909093</v>
      </c>
      <c r="Q9" s="11"/>
      <c r="R9" s="11"/>
      <c r="S9" s="98">
        <v>3</v>
      </c>
      <c r="T9" s="1">
        <v>130</v>
      </c>
      <c r="U9" s="5"/>
      <c r="V9" s="5"/>
      <c r="W9" s="5"/>
      <c r="X9" s="81"/>
      <c r="Y9" s="11"/>
      <c r="Z9" s="11"/>
      <c r="AA9" s="37">
        <v>6</v>
      </c>
      <c r="AB9" s="117">
        <v>1025665</v>
      </c>
      <c r="AC9">
        <v>6</v>
      </c>
      <c r="AD9" s="115">
        <v>4</v>
      </c>
      <c r="AE9" s="115">
        <v>4</v>
      </c>
      <c r="AF9" s="115">
        <v>4</v>
      </c>
      <c r="AG9" s="115">
        <v>3.5</v>
      </c>
      <c r="AH9" s="115">
        <v>4</v>
      </c>
      <c r="AI9" s="115">
        <v>4</v>
      </c>
      <c r="AJ9" s="49"/>
      <c r="AK9" s="38">
        <f t="shared" si="7"/>
        <v>0.6555555555555556</v>
      </c>
      <c r="AQ9" s="92"/>
      <c r="AR9" s="12"/>
      <c r="AS9" s="114">
        <v>95</v>
      </c>
      <c r="AT9" s="92">
        <v>50</v>
      </c>
      <c r="AU9" s="12"/>
      <c r="AV9" s="39">
        <f t="shared" si="8"/>
        <v>0.9666666666666667</v>
      </c>
      <c r="AX9"/>
      <c r="AY9" s="92">
        <v>9</v>
      </c>
      <c r="AZ9" s="92">
        <v>20</v>
      </c>
      <c r="BA9" s="92">
        <v>0</v>
      </c>
      <c r="BB9" s="92">
        <v>100</v>
      </c>
      <c r="BC9" s="92">
        <v>0</v>
      </c>
      <c r="BD9" s="92"/>
      <c r="BE9" s="12"/>
      <c r="BF9" s="40">
        <f t="shared" si="9"/>
        <v>0.39090909090909093</v>
      </c>
      <c r="BJ9" s="48"/>
      <c r="BK9" s="49"/>
      <c r="BL9" s="12"/>
      <c r="BM9" s="12"/>
      <c r="BN9" s="11"/>
      <c r="BO9" s="48"/>
      <c r="BP9" s="50"/>
      <c r="BQ9" s="48">
        <f t="shared" si="10"/>
        <v>0</v>
      </c>
    </row>
    <row r="10" spans="1:69" s="7" customFormat="1" ht="12.75">
      <c r="A10" s="51">
        <v>7</v>
      </c>
      <c r="B10" s="117">
        <v>1025714</v>
      </c>
      <c r="C10" s="38">
        <f t="shared" si="1"/>
        <v>0.22222222222222224</v>
      </c>
      <c r="D10" s="39">
        <f t="shared" si="2"/>
        <v>0.2916666666666667</v>
      </c>
      <c r="E10" s="40">
        <f t="shared" si="3"/>
        <v>0.1765151515151515</v>
      </c>
      <c r="F10" s="41"/>
      <c r="G10" s="42">
        <f t="shared" si="0"/>
        <v>0.6904040404040405</v>
      </c>
      <c r="H10" s="11"/>
      <c r="I10" s="43"/>
      <c r="J10" s="44"/>
      <c r="K10"/>
      <c r="L10" s="93" t="s">
        <v>14</v>
      </c>
      <c r="M10" s="11"/>
      <c r="N10" s="45">
        <f t="shared" si="4"/>
        <v>0.5555555555555556</v>
      </c>
      <c r="O10" s="46">
        <f t="shared" si="5"/>
        <v>0.8333333333333334</v>
      </c>
      <c r="P10" s="47">
        <f t="shared" si="6"/>
        <v>0.706060606060606</v>
      </c>
      <c r="Q10" s="11"/>
      <c r="R10" s="11"/>
      <c r="S10" s="98">
        <v>18</v>
      </c>
      <c r="T10" s="1">
        <v>53</v>
      </c>
      <c r="U10" s="5"/>
      <c r="V10" s="5"/>
      <c r="W10" s="5"/>
      <c r="X10" s="81"/>
      <c r="Y10" s="11"/>
      <c r="Z10" s="11"/>
      <c r="AA10" s="51">
        <v>7</v>
      </c>
      <c r="AB10" s="117">
        <v>1025714</v>
      </c>
      <c r="AC10">
        <v>5.5</v>
      </c>
      <c r="AD10" s="115">
        <v>3.5</v>
      </c>
      <c r="AE10" s="115">
        <v>4.5</v>
      </c>
      <c r="AF10" s="115">
        <v>4.5</v>
      </c>
      <c r="AG10" s="115">
        <v>3</v>
      </c>
      <c r="AH10" s="115">
        <v>2</v>
      </c>
      <c r="AI10" s="115">
        <v>2</v>
      </c>
      <c r="AK10" s="38">
        <f t="shared" si="7"/>
        <v>0.5555555555555556</v>
      </c>
      <c r="AQ10" s="92"/>
      <c r="AR10" s="12"/>
      <c r="AS10" s="134">
        <v>90</v>
      </c>
      <c r="AT10" s="131">
        <v>35</v>
      </c>
      <c r="AU10" s="12"/>
      <c r="AV10" s="39">
        <f t="shared" si="8"/>
        <v>0.8333333333333334</v>
      </c>
      <c r="AX10"/>
      <c r="AY10" s="92">
        <v>9</v>
      </c>
      <c r="AZ10" s="131">
        <v>14</v>
      </c>
      <c r="BA10" s="131">
        <v>70</v>
      </c>
      <c r="BB10" s="131">
        <v>70</v>
      </c>
      <c r="BC10" s="131">
        <v>70</v>
      </c>
      <c r="BD10" s="92"/>
      <c r="BE10" s="12"/>
      <c r="BF10" s="40">
        <f t="shared" si="9"/>
        <v>0.706060606060606</v>
      </c>
      <c r="BJ10" s="48"/>
      <c r="BL10" s="12"/>
      <c r="BM10" s="12"/>
      <c r="BN10" s="11"/>
      <c r="BO10" s="48"/>
      <c r="BP10" s="50"/>
      <c r="BQ10" s="48">
        <f t="shared" si="10"/>
        <v>0</v>
      </c>
    </row>
    <row r="11" spans="1:69" s="7" customFormat="1" ht="12.75">
      <c r="A11" s="119">
        <v>8</v>
      </c>
      <c r="B11" s="117">
        <v>1062569</v>
      </c>
      <c r="C11" s="38">
        <f t="shared" si="1"/>
        <v>0.17777777777777778</v>
      </c>
      <c r="D11" s="39">
        <f t="shared" si="2"/>
        <v>0.25666666666666665</v>
      </c>
      <c r="E11" s="40">
        <f t="shared" si="3"/>
        <v>0.2265151515151515</v>
      </c>
      <c r="F11" s="41"/>
      <c r="G11" s="42">
        <f t="shared" si="0"/>
        <v>0.660959595959596</v>
      </c>
      <c r="H11" s="11"/>
      <c r="I11" s="43"/>
      <c r="J11" s="44"/>
      <c r="K11"/>
      <c r="L11" s="93" t="s">
        <v>17</v>
      </c>
      <c r="M11" s="11"/>
      <c r="N11" s="45">
        <f t="shared" si="4"/>
        <v>0.4444444444444444</v>
      </c>
      <c r="O11" s="46">
        <f t="shared" si="5"/>
        <v>0.7333333333333333</v>
      </c>
      <c r="P11" s="47">
        <f t="shared" si="6"/>
        <v>0.906060606060606</v>
      </c>
      <c r="Q11" s="11"/>
      <c r="R11" s="11"/>
      <c r="S11" s="98">
        <v>2</v>
      </c>
      <c r="T11" s="1">
        <v>45</v>
      </c>
      <c r="U11" s="5"/>
      <c r="V11" s="5"/>
      <c r="W11" s="5"/>
      <c r="X11" s="81"/>
      <c r="Y11" s="11"/>
      <c r="Z11" s="11"/>
      <c r="AA11" s="119">
        <v>8</v>
      </c>
      <c r="AB11" s="117">
        <v>1062569</v>
      </c>
      <c r="AC11" s="92">
        <v>0.5</v>
      </c>
      <c r="AD11" s="115">
        <v>3.5</v>
      </c>
      <c r="AE11" s="115">
        <v>4.5</v>
      </c>
      <c r="AF11" s="115">
        <v>4.5</v>
      </c>
      <c r="AG11" s="115">
        <v>3</v>
      </c>
      <c r="AH11" s="115">
        <v>2</v>
      </c>
      <c r="AI11" s="115">
        <v>2</v>
      </c>
      <c r="AK11" s="38">
        <f t="shared" si="7"/>
        <v>0.4444444444444444</v>
      </c>
      <c r="AQ11" s="92"/>
      <c r="AR11" s="12"/>
      <c r="AS11" s="114">
        <v>75</v>
      </c>
      <c r="AT11" s="92">
        <v>35</v>
      </c>
      <c r="AU11" s="12"/>
      <c r="AV11" s="39">
        <f t="shared" si="8"/>
        <v>0.7333333333333333</v>
      </c>
      <c r="AX11"/>
      <c r="AY11" s="92">
        <v>9</v>
      </c>
      <c r="AZ11" s="92">
        <v>20</v>
      </c>
      <c r="BA11" s="92">
        <v>70</v>
      </c>
      <c r="BB11" s="92">
        <v>100</v>
      </c>
      <c r="BC11" s="92">
        <v>100</v>
      </c>
      <c r="BD11" s="92"/>
      <c r="BE11" s="12"/>
      <c r="BF11" s="40">
        <f t="shared" si="9"/>
        <v>0.906060606060606</v>
      </c>
      <c r="BJ11" s="48"/>
      <c r="BL11" s="12"/>
      <c r="BM11" s="12"/>
      <c r="BN11" s="11"/>
      <c r="BO11" s="48"/>
      <c r="BP11" s="50"/>
      <c r="BQ11" s="48">
        <f t="shared" si="10"/>
        <v>0</v>
      </c>
    </row>
    <row r="12" spans="1:69" s="7" customFormat="1" ht="12.75">
      <c r="A12" s="37">
        <v>9</v>
      </c>
      <c r="B12" s="117">
        <v>1035859</v>
      </c>
      <c r="C12" s="38">
        <f t="shared" si="1"/>
        <v>0.18666666666666668</v>
      </c>
      <c r="D12" s="39">
        <f t="shared" si="2"/>
        <v>0.2916666666666667</v>
      </c>
      <c r="E12" s="40">
        <f t="shared" si="3"/>
        <v>0.1765151515151515</v>
      </c>
      <c r="F12" s="41"/>
      <c r="G12" s="42">
        <f t="shared" si="0"/>
        <v>0.6548484848484849</v>
      </c>
      <c r="H12" s="11"/>
      <c r="I12" s="43"/>
      <c r="J12" s="44"/>
      <c r="K12"/>
      <c r="L12" s="93" t="s">
        <v>14</v>
      </c>
      <c r="M12" s="11"/>
      <c r="N12" s="45">
        <f t="shared" si="4"/>
        <v>0.4666666666666667</v>
      </c>
      <c r="O12" s="46">
        <f t="shared" si="5"/>
        <v>0.8333333333333334</v>
      </c>
      <c r="P12" s="47">
        <f t="shared" si="6"/>
        <v>0.706060606060606</v>
      </c>
      <c r="Q12" s="11"/>
      <c r="R12" s="11"/>
      <c r="S12" s="98">
        <v>2</v>
      </c>
      <c r="T12" s="1">
        <v>77</v>
      </c>
      <c r="U12" s="5"/>
      <c r="V12" s="5"/>
      <c r="W12" s="5"/>
      <c r="X12" s="81"/>
      <c r="Y12" s="11"/>
      <c r="Z12" s="11"/>
      <c r="AA12" s="37">
        <v>9</v>
      </c>
      <c r="AB12" s="117">
        <v>1035859</v>
      </c>
      <c r="AC12">
        <v>1</v>
      </c>
      <c r="AD12" s="115">
        <v>3</v>
      </c>
      <c r="AE12" s="115">
        <v>4</v>
      </c>
      <c r="AF12" s="115">
        <v>4</v>
      </c>
      <c r="AG12" s="115">
        <v>2</v>
      </c>
      <c r="AH12" s="115">
        <v>3.5</v>
      </c>
      <c r="AI12" s="115">
        <v>3.5</v>
      </c>
      <c r="AK12" s="38">
        <f t="shared" si="7"/>
        <v>0.4666666666666667</v>
      </c>
      <c r="AQ12" s="92"/>
      <c r="AR12" s="12"/>
      <c r="AS12" s="114">
        <v>90</v>
      </c>
      <c r="AT12" s="131">
        <v>35</v>
      </c>
      <c r="AU12" s="12"/>
      <c r="AV12" s="39">
        <f t="shared" si="8"/>
        <v>0.8333333333333334</v>
      </c>
      <c r="AX12"/>
      <c r="AY12" s="92">
        <v>9</v>
      </c>
      <c r="AZ12" s="131">
        <v>14</v>
      </c>
      <c r="BA12" s="131">
        <v>70</v>
      </c>
      <c r="BB12" s="131">
        <v>70</v>
      </c>
      <c r="BC12" s="131">
        <v>70</v>
      </c>
      <c r="BD12" s="92"/>
      <c r="BE12" s="12"/>
      <c r="BF12" s="40">
        <f t="shared" si="9"/>
        <v>0.706060606060606</v>
      </c>
      <c r="BJ12" s="48"/>
      <c r="BL12" s="12"/>
      <c r="BM12" s="12"/>
      <c r="BN12" s="11"/>
      <c r="BO12" s="48"/>
      <c r="BP12" s="50"/>
      <c r="BQ12" s="48">
        <f t="shared" si="10"/>
        <v>0</v>
      </c>
    </row>
    <row r="13" spans="1:69" s="7" customFormat="1" ht="12.75">
      <c r="A13" s="37">
        <v>10</v>
      </c>
      <c r="B13" s="117">
        <v>1038568</v>
      </c>
      <c r="C13" s="38">
        <f t="shared" si="1"/>
        <v>0.12</v>
      </c>
      <c r="D13" s="39">
        <f t="shared" si="2"/>
        <v>0.2916666666666667</v>
      </c>
      <c r="E13" s="40">
        <f t="shared" si="3"/>
        <v>0.1734848484848485</v>
      </c>
      <c r="F13" s="41"/>
      <c r="G13" s="42">
        <f t="shared" si="0"/>
        <v>0.5851515151515152</v>
      </c>
      <c r="H13" s="11"/>
      <c r="I13" s="43"/>
      <c r="J13" s="44"/>
      <c r="K13"/>
      <c r="L13" s="93" t="s">
        <v>14</v>
      </c>
      <c r="M13" s="11"/>
      <c r="N13" s="45">
        <f t="shared" si="4"/>
        <v>0.3</v>
      </c>
      <c r="O13" s="46">
        <f t="shared" si="5"/>
        <v>0.8333333333333334</v>
      </c>
      <c r="P13" s="47">
        <f t="shared" si="6"/>
        <v>0.693939393939394</v>
      </c>
      <c r="Q13" s="11"/>
      <c r="R13" s="11"/>
      <c r="S13" s="98">
        <v>0</v>
      </c>
      <c r="T13" s="1">
        <v>36</v>
      </c>
      <c r="U13" s="5"/>
      <c r="V13" s="5"/>
      <c r="W13" s="5"/>
      <c r="X13" s="81"/>
      <c r="Y13" s="11"/>
      <c r="Z13" s="11"/>
      <c r="AA13" s="37">
        <v>10</v>
      </c>
      <c r="AB13" s="117">
        <v>1038568</v>
      </c>
      <c r="AC13">
        <v>0.5</v>
      </c>
      <c r="AD13">
        <v>3</v>
      </c>
      <c r="AE13">
        <v>0.5</v>
      </c>
      <c r="AF13">
        <v>0.5</v>
      </c>
      <c r="AG13">
        <v>1</v>
      </c>
      <c r="AH13">
        <v>4</v>
      </c>
      <c r="AI13">
        <v>4</v>
      </c>
      <c r="AK13" s="38">
        <f t="shared" si="7"/>
        <v>0.3</v>
      </c>
      <c r="AQ13" s="92"/>
      <c r="AR13" s="12"/>
      <c r="AS13" s="114">
        <v>75</v>
      </c>
      <c r="AT13" s="92">
        <v>50</v>
      </c>
      <c r="AU13" s="12"/>
      <c r="AV13" s="39">
        <f t="shared" si="8"/>
        <v>0.8333333333333334</v>
      </c>
      <c r="AX13"/>
      <c r="AY13" s="92">
        <v>9</v>
      </c>
      <c r="AZ13" s="92">
        <v>20</v>
      </c>
      <c r="BA13" s="92">
        <v>100</v>
      </c>
      <c r="BB13" s="92">
        <v>100</v>
      </c>
      <c r="BC13" s="92">
        <v>0</v>
      </c>
      <c r="BD13" s="92"/>
      <c r="BE13" s="12"/>
      <c r="BF13" s="40">
        <f t="shared" si="9"/>
        <v>0.693939393939394</v>
      </c>
      <c r="BJ13" s="48"/>
      <c r="BL13" s="12"/>
      <c r="BM13" s="12"/>
      <c r="BN13" s="11"/>
      <c r="BO13" s="48"/>
      <c r="BP13" s="50"/>
      <c r="BQ13" s="48">
        <f t="shared" si="10"/>
        <v>0</v>
      </c>
    </row>
    <row r="14" spans="1:69" s="124" customFormat="1" ht="12.75">
      <c r="A14" s="37">
        <v>11</v>
      </c>
      <c r="B14" s="120">
        <v>1064246</v>
      </c>
      <c r="C14" s="38">
        <f t="shared" si="1"/>
        <v>0.017777777777777778</v>
      </c>
      <c r="D14" s="39">
        <f t="shared" si="2"/>
        <v>0.22166666666666665</v>
      </c>
      <c r="E14" s="40">
        <f t="shared" si="3"/>
        <v>0.1462121212121212</v>
      </c>
      <c r="F14" s="41"/>
      <c r="G14" s="42">
        <f t="shared" si="0"/>
        <v>0.38565656565656564</v>
      </c>
      <c r="H14" s="121"/>
      <c r="I14" s="122"/>
      <c r="J14" s="123"/>
      <c r="K14" s="121"/>
      <c r="L14" s="93" t="s">
        <v>14</v>
      </c>
      <c r="M14" s="121"/>
      <c r="N14" s="45">
        <f t="shared" si="4"/>
        <v>0.044444444444444446</v>
      </c>
      <c r="O14" s="46">
        <f t="shared" si="5"/>
        <v>0.6333333333333333</v>
      </c>
      <c r="P14" s="47">
        <f t="shared" si="6"/>
        <v>0.5848484848484848</v>
      </c>
      <c r="Q14" s="121"/>
      <c r="R14" s="121"/>
      <c r="S14" s="126">
        <v>1</v>
      </c>
      <c r="T14" s="119">
        <v>55</v>
      </c>
      <c r="U14" s="119"/>
      <c r="V14" s="119"/>
      <c r="W14" s="119"/>
      <c r="X14" s="127"/>
      <c r="Y14" s="121"/>
      <c r="Z14" s="121"/>
      <c r="AA14" s="37">
        <v>11</v>
      </c>
      <c r="AB14" s="120">
        <v>1064246</v>
      </c>
      <c r="AC14" s="121">
        <v>1</v>
      </c>
      <c r="AD14" s="121">
        <v>1</v>
      </c>
      <c r="AE14" s="121">
        <v>0</v>
      </c>
      <c r="AF14" s="121">
        <v>0</v>
      </c>
      <c r="AG14" s="121">
        <v>0</v>
      </c>
      <c r="AH14" s="121">
        <v>0</v>
      </c>
      <c r="AI14" s="121">
        <v>0</v>
      </c>
      <c r="AJ14" s="128"/>
      <c r="AK14" s="38">
        <f t="shared" si="7"/>
        <v>0.044444444444444446</v>
      </c>
      <c r="AQ14" s="121"/>
      <c r="AS14" s="133">
        <v>60</v>
      </c>
      <c r="AT14" s="121">
        <v>35</v>
      </c>
      <c r="AV14" s="39">
        <f t="shared" si="8"/>
        <v>0.6333333333333333</v>
      </c>
      <c r="AY14" s="92">
        <v>9</v>
      </c>
      <c r="AZ14" s="121">
        <v>14</v>
      </c>
      <c r="BA14" s="121">
        <v>50</v>
      </c>
      <c r="BB14" s="121">
        <v>70</v>
      </c>
      <c r="BC14" s="121">
        <v>50</v>
      </c>
      <c r="BD14" s="92"/>
      <c r="BE14" s="120"/>
      <c r="BF14" s="40">
        <f t="shared" si="9"/>
        <v>0.5848484848484848</v>
      </c>
      <c r="BJ14" s="125"/>
      <c r="BL14" s="120"/>
      <c r="BM14" s="12"/>
      <c r="BN14" s="11"/>
      <c r="BO14" s="125"/>
      <c r="BP14" s="129"/>
      <c r="BQ14" s="48">
        <f t="shared" si="10"/>
        <v>0</v>
      </c>
    </row>
    <row r="15" spans="1:69" s="7" customFormat="1" ht="12.75">
      <c r="A15" s="51">
        <v>12</v>
      </c>
      <c r="B15" s="117">
        <v>1064148</v>
      </c>
      <c r="C15" s="38">
        <f t="shared" si="1"/>
        <v>0.06666666666666667</v>
      </c>
      <c r="D15" s="39">
        <f t="shared" si="2"/>
        <v>0.16333333333333333</v>
      </c>
      <c r="E15" s="40">
        <f t="shared" si="3"/>
        <v>0.12045454545454545</v>
      </c>
      <c r="F15" s="41"/>
      <c r="G15" s="42">
        <f t="shared" si="0"/>
        <v>0.35045454545454546</v>
      </c>
      <c r="H15" s="11"/>
      <c r="I15" s="43"/>
      <c r="J15" s="44"/>
      <c r="K15"/>
      <c r="L15" s="93" t="s">
        <v>14</v>
      </c>
      <c r="M15" s="11"/>
      <c r="N15" s="45">
        <f t="shared" si="4"/>
        <v>0.16666666666666666</v>
      </c>
      <c r="O15" s="46">
        <f t="shared" si="5"/>
        <v>0.4666666666666667</v>
      </c>
      <c r="P15" s="47">
        <f t="shared" si="6"/>
        <v>0.4818181818181818</v>
      </c>
      <c r="Q15" s="11"/>
      <c r="R15" s="11"/>
      <c r="S15" s="98">
        <v>0</v>
      </c>
      <c r="T15" s="56">
        <v>1</v>
      </c>
      <c r="U15" s="5"/>
      <c r="V15" s="5"/>
      <c r="W15" s="5"/>
      <c r="X15" s="81"/>
      <c r="Y15" s="11"/>
      <c r="Z15" s="11"/>
      <c r="AA15" s="51">
        <v>12</v>
      </c>
      <c r="AB15" s="117">
        <v>1064148</v>
      </c>
      <c r="AC15" s="92">
        <v>1</v>
      </c>
      <c r="AD15" s="115">
        <v>0</v>
      </c>
      <c r="AE15" s="115">
        <v>2</v>
      </c>
      <c r="AF15" s="115">
        <v>2</v>
      </c>
      <c r="AG15" s="115">
        <v>2.5</v>
      </c>
      <c r="AH15" s="115">
        <v>0</v>
      </c>
      <c r="AI15" s="115">
        <v>0</v>
      </c>
      <c r="AJ15" s="14"/>
      <c r="AK15" s="38">
        <f t="shared" si="7"/>
        <v>0.16666666666666666</v>
      </c>
      <c r="AQ15" s="92"/>
      <c r="AR15" s="12"/>
      <c r="AS15" s="114">
        <v>60</v>
      </c>
      <c r="AT15" s="92">
        <v>10</v>
      </c>
      <c r="AU15" s="12"/>
      <c r="AV15" s="39">
        <f t="shared" si="8"/>
        <v>0.4666666666666667</v>
      </c>
      <c r="AX15"/>
      <c r="AY15" s="92">
        <v>9</v>
      </c>
      <c r="AZ15" s="92">
        <v>10</v>
      </c>
      <c r="BA15" s="92">
        <v>0</v>
      </c>
      <c r="BB15" s="92">
        <v>70</v>
      </c>
      <c r="BC15" s="92">
        <v>70</v>
      </c>
      <c r="BD15" s="92"/>
      <c r="BE15" s="12"/>
      <c r="BF15" s="40">
        <f t="shared" si="9"/>
        <v>0.4818181818181818</v>
      </c>
      <c r="BJ15" s="48"/>
      <c r="BK15" s="14"/>
      <c r="BL15" s="12"/>
      <c r="BM15" s="12"/>
      <c r="BN15" s="11"/>
      <c r="BO15" s="48"/>
      <c r="BP15" s="50"/>
      <c r="BQ15" s="48">
        <f t="shared" si="10"/>
        <v>0</v>
      </c>
    </row>
    <row r="16" spans="65:66" ht="12.75">
      <c r="BM16" s="12"/>
      <c r="BN16" s="11"/>
    </row>
    <row r="17" spans="1:72" s="7" customFormat="1" ht="12.75">
      <c r="A17" s="1"/>
      <c r="B17" s="1"/>
      <c r="E17" s="11"/>
      <c r="G17" s="54"/>
      <c r="I17" s="52"/>
      <c r="K17" s="1"/>
      <c r="L17" s="5"/>
      <c r="M17" s="11"/>
      <c r="N17" s="11"/>
      <c r="O17" s="11"/>
      <c r="P17" s="11"/>
      <c r="Q17" s="11"/>
      <c r="R17" s="11"/>
      <c r="S17" s="109"/>
      <c r="X17" s="110"/>
      <c r="Y17" s="11"/>
      <c r="Z17" s="11"/>
      <c r="AA17" s="12"/>
      <c r="AB17"/>
      <c r="AC17"/>
      <c r="AD17"/>
      <c r="AE17"/>
      <c r="AF17"/>
      <c r="AG17"/>
      <c r="AH17"/>
      <c r="AI17"/>
      <c r="AK17" s="38"/>
      <c r="AQ17"/>
      <c r="AR17" s="12"/>
      <c r="AS17" s="11"/>
      <c r="AT17"/>
      <c r="AU17" s="12"/>
      <c r="AV17" s="39"/>
      <c r="AX17"/>
      <c r="AY17" s="11"/>
      <c r="AZ17"/>
      <c r="BA17"/>
      <c r="BB17"/>
      <c r="BC17"/>
      <c r="BD17" s="11"/>
      <c r="BE17" s="12"/>
      <c r="BF17" s="40"/>
      <c r="BK17" s="12"/>
      <c r="BL17" s="12"/>
      <c r="BM17" s="12"/>
      <c r="BN17" s="11"/>
      <c r="BO17" s="48"/>
      <c r="BP17" s="50"/>
      <c r="BQ17" s="48">
        <f>BK17/100</f>
        <v>0</v>
      </c>
      <c r="BS17" s="11"/>
      <c r="BT17" s="11"/>
    </row>
    <row r="18" spans="1:72" s="7" customFormat="1" ht="12.75">
      <c r="A18" s="1"/>
      <c r="B18" s="1"/>
      <c r="E18" s="11"/>
      <c r="G18" s="54"/>
      <c r="I18" s="52"/>
      <c r="K18" s="1"/>
      <c r="L18" s="5"/>
      <c r="M18" s="11"/>
      <c r="N18" s="11"/>
      <c r="O18" s="11"/>
      <c r="P18" s="11"/>
      <c r="Q18" s="11"/>
      <c r="R18" s="11"/>
      <c r="S18" s="102" t="s">
        <v>40</v>
      </c>
      <c r="T18" s="103"/>
      <c r="U18" s="87"/>
      <c r="V18" s="87"/>
      <c r="W18" s="87"/>
      <c r="X18" s="88"/>
      <c r="Y18" s="11"/>
      <c r="Z18" s="11"/>
      <c r="AA18" s="12"/>
      <c r="AB18"/>
      <c r="AC18"/>
      <c r="AD18"/>
      <c r="AE18"/>
      <c r="AF18"/>
      <c r="AG18"/>
      <c r="AH18"/>
      <c r="AI18"/>
      <c r="AK18" s="38"/>
      <c r="AQ18"/>
      <c r="AR18" s="12"/>
      <c r="AS18" s="11"/>
      <c r="AT18"/>
      <c r="AU18" s="12"/>
      <c r="AV18" s="39"/>
      <c r="AX18"/>
      <c r="AY18" s="11"/>
      <c r="AZ18"/>
      <c r="BA18"/>
      <c r="BB18"/>
      <c r="BC18"/>
      <c r="BD18" s="11"/>
      <c r="BE18" s="12"/>
      <c r="BF18" s="40"/>
      <c r="BK18" s="12"/>
      <c r="BL18" s="12"/>
      <c r="BM18" s="12"/>
      <c r="BN18" s="11"/>
      <c r="BO18" s="48"/>
      <c r="BP18" s="50"/>
      <c r="BQ18" s="48">
        <f>BK18/100</f>
        <v>0</v>
      </c>
      <c r="BS18" s="11"/>
      <c r="BT18" s="11"/>
    </row>
    <row r="19" spans="1:72" s="55" customFormat="1" ht="24.75" customHeight="1">
      <c r="A19" s="56"/>
      <c r="B19" s="57"/>
      <c r="C19" s="58">
        <f>SUM(C4:C17)/G27</f>
        <v>0.21481481481481488</v>
      </c>
      <c r="D19" s="59">
        <f>SUM(D4:D17)/G27</f>
        <v>0.2790277777777777</v>
      </c>
      <c r="E19" s="60">
        <f>SUM(E4:E17)/G27</f>
        <v>0.18623737373737373</v>
      </c>
      <c r="F19" s="55" t="s">
        <v>18</v>
      </c>
      <c r="G19" s="61">
        <f>SUM(G4:G17)/G27</f>
        <v>0.6800799663299664</v>
      </c>
      <c r="I19" s="62" t="s">
        <v>19</v>
      </c>
      <c r="J19" s="8"/>
      <c r="K19" s="63"/>
      <c r="L19" s="64"/>
      <c r="M19" s="57"/>
      <c r="N19" s="58">
        <f>SUM(N4:N17)/G27</f>
        <v>0.5370370370370371</v>
      </c>
      <c r="O19" s="59">
        <f>SUM(O4:O17)/G27</f>
        <v>0.7972222222222222</v>
      </c>
      <c r="P19" s="60">
        <f>SUM(P4:P17)/G27</f>
        <v>0.7449494949494949</v>
      </c>
      <c r="Q19" s="57"/>
      <c r="R19" s="57"/>
      <c r="S19" s="104">
        <f>SUM(S4:S18)/G27</f>
        <v>2.5</v>
      </c>
      <c r="T19" s="7"/>
      <c r="U19" s="105"/>
      <c r="V19" s="105"/>
      <c r="W19" s="105"/>
      <c r="X19" s="106"/>
      <c r="Y19" s="57"/>
      <c r="Z19" s="57"/>
      <c r="AA19" s="10"/>
      <c r="AB19" s="57"/>
      <c r="AC19" s="57"/>
      <c r="AD19" s="57"/>
      <c r="AE19" s="57"/>
      <c r="AF19" s="57"/>
      <c r="AG19" s="57"/>
      <c r="AH19" s="57"/>
      <c r="AI19" s="57"/>
      <c r="AK19" s="65"/>
      <c r="AQ19" s="57"/>
      <c r="AR19" s="10"/>
      <c r="AS19" s="57"/>
      <c r="AT19" s="57"/>
      <c r="AU19" s="10"/>
      <c r="AV19" s="66"/>
      <c r="AX19" s="57"/>
      <c r="AY19" s="57"/>
      <c r="AZ19" s="57"/>
      <c r="BA19" s="57"/>
      <c r="BB19" s="57"/>
      <c r="BC19" s="57"/>
      <c r="BD19" s="57"/>
      <c r="BE19" s="10"/>
      <c r="BF19" s="67"/>
      <c r="BK19" s="10"/>
      <c r="BL19" s="10"/>
      <c r="BM19" s="10"/>
      <c r="BN19" s="57"/>
      <c r="BO19" s="68"/>
      <c r="BP19" s="69"/>
      <c r="BQ19" s="68"/>
      <c r="BS19" s="57"/>
      <c r="BT19" s="57"/>
    </row>
    <row r="20" spans="1:72" s="7" customFormat="1" ht="12.75">
      <c r="A20" s="1"/>
      <c r="B20" s="1"/>
      <c r="E20" s="11"/>
      <c r="G20" s="54"/>
      <c r="I20" s="62" t="s">
        <v>20</v>
      </c>
      <c r="J20" s="8"/>
      <c r="K20" s="63"/>
      <c r="L20" s="64"/>
      <c r="M20" s="11"/>
      <c r="N20" s="11"/>
      <c r="O20" s="11"/>
      <c r="P20" s="11"/>
      <c r="R20" s="11"/>
      <c r="U20" s="1"/>
      <c r="V20" s="1"/>
      <c r="W20" s="1" t="s">
        <v>41</v>
      </c>
      <c r="X20" s="1"/>
      <c r="Y20" s="11"/>
      <c r="Z20" s="11"/>
      <c r="AA20" s="1"/>
      <c r="AB20" s="1"/>
      <c r="AC20" s="1"/>
      <c r="AD20" s="1"/>
      <c r="AE20" s="1"/>
      <c r="AF20" s="1"/>
      <c r="AG20" s="1"/>
      <c r="AH20" s="1"/>
      <c r="AI20" s="1"/>
      <c r="AK20" s="70"/>
      <c r="AQ20" s="1"/>
      <c r="AR20" s="1"/>
      <c r="AS20" s="1"/>
      <c r="AT20" s="1"/>
      <c r="AU20" s="1"/>
      <c r="AV20" s="71"/>
      <c r="AX20" s="1"/>
      <c r="AY20" s="1"/>
      <c r="AZ20" s="1"/>
      <c r="BA20" s="1"/>
      <c r="BB20" s="1"/>
      <c r="BC20" s="1"/>
      <c r="BD20" s="1"/>
      <c r="BE20" s="1"/>
      <c r="BF20" s="4"/>
      <c r="BK20" s="1"/>
      <c r="BL20" s="1"/>
      <c r="BM20" s="1"/>
      <c r="BN20" s="17"/>
      <c r="BO20" s="17"/>
      <c r="BP20" s="17"/>
      <c r="BS20" s="11"/>
      <c r="BT20" s="11"/>
    </row>
    <row r="21" spans="1:72" s="7" customFormat="1" ht="12.75">
      <c r="A21" s="1"/>
      <c r="B21" s="72" t="s">
        <v>21</v>
      </c>
      <c r="C21" s="73"/>
      <c r="D21" s="73"/>
      <c r="E21" s="74" t="s">
        <v>22</v>
      </c>
      <c r="F21" s="75"/>
      <c r="G21" s="54"/>
      <c r="I21" s="62" t="s">
        <v>23</v>
      </c>
      <c r="J21" s="8"/>
      <c r="K21" s="63"/>
      <c r="L21" s="64"/>
      <c r="M21" s="11"/>
      <c r="N21" s="11"/>
      <c r="O21" s="11"/>
      <c r="P21" s="11"/>
      <c r="R21" s="11"/>
      <c r="U21" s="1"/>
      <c r="V21" s="1"/>
      <c r="W21" s="1"/>
      <c r="X21" s="1"/>
      <c r="Y21" s="11"/>
      <c r="Z21" s="11"/>
      <c r="AA21" s="1"/>
      <c r="AB21" s="1"/>
      <c r="AC21" s="1"/>
      <c r="AD21" s="1"/>
      <c r="AE21" s="1"/>
      <c r="AF21" s="1"/>
      <c r="AG21" s="1"/>
      <c r="AH21" s="1"/>
      <c r="AI21" s="1"/>
      <c r="AK21" s="70"/>
      <c r="AQ21" s="1"/>
      <c r="AR21" s="1"/>
      <c r="AS21" s="1"/>
      <c r="AT21" s="1"/>
      <c r="AU21" s="1"/>
      <c r="AV21" s="71"/>
      <c r="AX21" s="1"/>
      <c r="AY21" s="1"/>
      <c r="AZ21" s="1"/>
      <c r="BA21" s="1"/>
      <c r="BB21" s="1"/>
      <c r="BC21" s="1"/>
      <c r="BD21" s="1"/>
      <c r="BE21" s="1"/>
      <c r="BF21" s="4"/>
      <c r="BK21" s="1"/>
      <c r="BL21" s="1"/>
      <c r="BM21" s="1"/>
      <c r="BN21" s="17"/>
      <c r="BO21" s="17"/>
      <c r="BP21" s="17"/>
      <c r="BS21" s="11"/>
      <c r="BT21" s="11"/>
    </row>
    <row r="22" spans="1:72" s="7" customFormat="1" ht="12.75">
      <c r="A22" s="1"/>
      <c r="B22" s="76">
        <v>0.9</v>
      </c>
      <c r="C22" s="77">
        <v>1</v>
      </c>
      <c r="D22" s="78" t="s">
        <v>14</v>
      </c>
      <c r="E22" s="95">
        <v>2</v>
      </c>
      <c r="F22" s="111">
        <f>E22/E27</f>
        <v>0.16666666666666666</v>
      </c>
      <c r="G22" s="54"/>
      <c r="I22" s="62" t="s">
        <v>24</v>
      </c>
      <c r="J22" s="8"/>
      <c r="K22" s="63"/>
      <c r="L22" s="64"/>
      <c r="M22" s="11"/>
      <c r="N22" s="11"/>
      <c r="O22" s="11"/>
      <c r="P22" s="11"/>
      <c r="R22" s="11"/>
      <c r="S22" s="107" t="s">
        <v>42</v>
      </c>
      <c r="U22" s="1"/>
      <c r="V22" s="1"/>
      <c r="W22" s="1"/>
      <c r="X22" s="1"/>
      <c r="Y22" s="11"/>
      <c r="Z22" s="11"/>
      <c r="AA22" s="1"/>
      <c r="AB22" s="1"/>
      <c r="AC22" s="1"/>
      <c r="AD22" s="1"/>
      <c r="AE22" s="1"/>
      <c r="AF22" s="1"/>
      <c r="AG22" s="1"/>
      <c r="AH22" s="1"/>
      <c r="AI22" s="1"/>
      <c r="AK22" s="70"/>
      <c r="AQ22" s="1"/>
      <c r="AR22" s="1"/>
      <c r="AS22" s="1"/>
      <c r="AT22" s="1"/>
      <c r="AU22" s="1"/>
      <c r="AV22" s="71"/>
      <c r="AX22" s="1"/>
      <c r="AY22" s="1"/>
      <c r="AZ22" s="1"/>
      <c r="BA22" s="1"/>
      <c r="BB22" s="1"/>
      <c r="BC22" s="1"/>
      <c r="BD22" s="1"/>
      <c r="BE22" s="1"/>
      <c r="BF22" s="4"/>
      <c r="BK22" s="1"/>
      <c r="BL22" s="1"/>
      <c r="BM22" s="1"/>
      <c r="BN22" s="17"/>
      <c r="BO22" s="17"/>
      <c r="BP22" s="17"/>
      <c r="BS22" s="11"/>
      <c r="BT22" s="11"/>
    </row>
    <row r="23" spans="1:72" s="7" customFormat="1" ht="12.75">
      <c r="A23" s="1"/>
      <c r="B23" s="79">
        <v>0.8</v>
      </c>
      <c r="C23" s="80">
        <v>0.89</v>
      </c>
      <c r="D23" s="81" t="s">
        <v>17</v>
      </c>
      <c r="E23" s="98">
        <v>0</v>
      </c>
      <c r="F23" s="112">
        <f>E23/E27</f>
        <v>0</v>
      </c>
      <c r="G23" s="54"/>
      <c r="I23" s="82"/>
      <c r="J23" s="52"/>
      <c r="L23" s="1"/>
      <c r="M23" s="11"/>
      <c r="N23" s="11"/>
      <c r="O23" s="11"/>
      <c r="P23" s="11"/>
      <c r="R23" s="11"/>
      <c r="S23" t="s">
        <v>43</v>
      </c>
      <c r="U23" s="1"/>
      <c r="V23" s="1"/>
      <c r="W23" s="1"/>
      <c r="X23" s="1"/>
      <c r="Y23" s="11"/>
      <c r="Z23" s="11"/>
      <c r="AA23" s="1"/>
      <c r="AB23" s="1"/>
      <c r="AC23" s="1"/>
      <c r="AD23" s="1"/>
      <c r="AE23" s="1"/>
      <c r="AF23" s="1"/>
      <c r="AG23" s="1"/>
      <c r="AH23" s="1"/>
      <c r="AI23" s="1"/>
      <c r="AK23" s="70"/>
      <c r="AQ23" s="1"/>
      <c r="AR23" s="1"/>
      <c r="AS23" s="1"/>
      <c r="AT23" s="1"/>
      <c r="AU23" s="1"/>
      <c r="AV23" s="71"/>
      <c r="AX23" s="1"/>
      <c r="AY23" s="1"/>
      <c r="AZ23" s="1"/>
      <c r="BA23" s="1"/>
      <c r="BB23" s="1"/>
      <c r="BC23" s="1"/>
      <c r="BD23" s="1"/>
      <c r="BE23" s="1"/>
      <c r="BF23" s="4"/>
      <c r="BK23" s="1"/>
      <c r="BL23" s="1"/>
      <c r="BM23" s="1"/>
      <c r="BN23" s="17"/>
      <c r="BO23" s="17"/>
      <c r="BP23" s="17"/>
      <c r="BS23" s="11"/>
      <c r="BT23" s="11"/>
    </row>
    <row r="24" spans="1:72" s="7" customFormat="1" ht="12.75">
      <c r="A24" s="1"/>
      <c r="B24" s="79">
        <v>0.7</v>
      </c>
      <c r="C24" s="80">
        <v>0.79</v>
      </c>
      <c r="D24" s="83" t="s">
        <v>15</v>
      </c>
      <c r="E24" s="98">
        <v>4</v>
      </c>
      <c r="F24" s="112">
        <f>E24/E27</f>
        <v>0.3333333333333333</v>
      </c>
      <c r="G24" s="54"/>
      <c r="I24" s="53" t="s">
        <v>25</v>
      </c>
      <c r="J24" s="84"/>
      <c r="K24" s="9"/>
      <c r="L24" s="85"/>
      <c r="M24" s="11"/>
      <c r="N24" s="11"/>
      <c r="O24" s="11"/>
      <c r="P24" s="11"/>
      <c r="R24" s="11"/>
      <c r="S24" t="s">
        <v>44</v>
      </c>
      <c r="U24" s="1"/>
      <c r="V24" s="1"/>
      <c r="W24" s="1"/>
      <c r="X24" s="1"/>
      <c r="Y24" s="11"/>
      <c r="Z24" s="11"/>
      <c r="AA24" s="1"/>
      <c r="AB24" s="1"/>
      <c r="AC24" s="1"/>
      <c r="AD24" s="1"/>
      <c r="AE24" s="1"/>
      <c r="AF24" s="1"/>
      <c r="AG24" s="1"/>
      <c r="AH24" s="1"/>
      <c r="AI24" s="1"/>
      <c r="AK24" s="70"/>
      <c r="AQ24" s="1"/>
      <c r="AR24" s="1"/>
      <c r="AS24" s="1"/>
      <c r="AT24" s="1"/>
      <c r="AU24" s="1"/>
      <c r="AV24" s="71"/>
      <c r="AX24" s="1"/>
      <c r="AY24" s="1"/>
      <c r="AZ24" s="1"/>
      <c r="BA24" s="1"/>
      <c r="BB24" s="1"/>
      <c r="BC24" s="1"/>
      <c r="BD24" s="1"/>
      <c r="BE24" s="1"/>
      <c r="BF24" s="4"/>
      <c r="BK24" s="1"/>
      <c r="BL24" s="1"/>
      <c r="BM24" s="1"/>
      <c r="BN24" s="17"/>
      <c r="BO24" s="17"/>
      <c r="BP24" s="17"/>
      <c r="BS24" s="11"/>
      <c r="BT24" s="11"/>
    </row>
    <row r="25" spans="1:72" s="7" customFormat="1" ht="12.75">
      <c r="A25" s="1"/>
      <c r="B25" s="79">
        <v>0.6</v>
      </c>
      <c r="C25" s="80">
        <v>0.69</v>
      </c>
      <c r="D25" s="81" t="s">
        <v>32</v>
      </c>
      <c r="E25" s="98">
        <v>3</v>
      </c>
      <c r="F25" s="112">
        <f>E25/E27</f>
        <v>0.25</v>
      </c>
      <c r="G25" s="54"/>
      <c r="I25" s="53" t="s">
        <v>26</v>
      </c>
      <c r="J25" s="84"/>
      <c r="K25" s="9"/>
      <c r="L25" s="85"/>
      <c r="M25" s="11"/>
      <c r="N25" s="11"/>
      <c r="O25" s="11"/>
      <c r="P25" s="11"/>
      <c r="R25" s="11"/>
      <c r="S25" s="108" t="s">
        <v>45</v>
      </c>
      <c r="U25" s="1"/>
      <c r="V25" s="1"/>
      <c r="W25" s="1"/>
      <c r="X25" s="1"/>
      <c r="Y25" s="11"/>
      <c r="Z25" s="11"/>
      <c r="AA25" s="1"/>
      <c r="AB25" s="1"/>
      <c r="AC25" s="1"/>
      <c r="AD25" s="1"/>
      <c r="AE25" s="1"/>
      <c r="AF25" s="1"/>
      <c r="AG25" s="1"/>
      <c r="AH25" s="1"/>
      <c r="AI25" s="1"/>
      <c r="AK25" s="70"/>
      <c r="AQ25" s="1"/>
      <c r="AR25" s="1"/>
      <c r="AS25" s="1"/>
      <c r="AT25" s="1"/>
      <c r="AU25" s="1"/>
      <c r="AV25" s="71"/>
      <c r="AX25" s="1"/>
      <c r="AY25" s="1"/>
      <c r="AZ25" s="1"/>
      <c r="BA25" s="1"/>
      <c r="BB25" s="1"/>
      <c r="BC25" s="1"/>
      <c r="BD25" s="1"/>
      <c r="BE25" s="1"/>
      <c r="BF25" s="4"/>
      <c r="BK25" s="1"/>
      <c r="BL25" s="1"/>
      <c r="BM25" s="1"/>
      <c r="BN25" s="17"/>
      <c r="BO25" s="17"/>
      <c r="BP25" s="17"/>
      <c r="BS25" s="11"/>
      <c r="BT25" s="11"/>
    </row>
    <row r="26" spans="1:72" s="7" customFormat="1" ht="12.75">
      <c r="A26" s="1"/>
      <c r="B26" s="79">
        <v>0</v>
      </c>
      <c r="C26" s="80">
        <v>0.59</v>
      </c>
      <c r="D26" s="83" t="s">
        <v>16</v>
      </c>
      <c r="E26" s="86">
        <v>3</v>
      </c>
      <c r="F26" s="113">
        <f>E26/E27</f>
        <v>0.25</v>
      </c>
      <c r="G26" s="54"/>
      <c r="I26" s="53" t="s">
        <v>28</v>
      </c>
      <c r="J26" s="84"/>
      <c r="K26" s="9"/>
      <c r="L26" s="85"/>
      <c r="M26" s="11"/>
      <c r="N26" s="11"/>
      <c r="O26" s="11"/>
      <c r="P26" s="11"/>
      <c r="R26" s="11"/>
      <c r="S26"/>
      <c r="T26"/>
      <c r="U26"/>
      <c r="V26"/>
      <c r="W26"/>
      <c r="X26"/>
      <c r="Y26" s="11"/>
      <c r="Z26" s="11"/>
      <c r="AA26" s="1"/>
      <c r="AB26" s="1"/>
      <c r="AC26" s="1"/>
      <c r="AD26" s="1"/>
      <c r="AE26" s="1"/>
      <c r="AF26" s="1"/>
      <c r="AG26" s="1"/>
      <c r="AH26" s="1"/>
      <c r="AI26" s="1"/>
      <c r="AK26" s="70"/>
      <c r="AQ26" s="1"/>
      <c r="AR26" s="1"/>
      <c r="AS26" s="1"/>
      <c r="AT26" s="1"/>
      <c r="AU26" s="1"/>
      <c r="AV26" s="71"/>
      <c r="AX26" s="1"/>
      <c r="AY26" s="1"/>
      <c r="AZ26" s="1"/>
      <c r="BA26" s="1"/>
      <c r="BB26" s="1"/>
      <c r="BC26" s="1"/>
      <c r="BD26" s="1"/>
      <c r="BE26" s="1"/>
      <c r="BF26" s="4"/>
      <c r="BK26" s="1"/>
      <c r="BL26" s="1"/>
      <c r="BM26" s="1"/>
      <c r="BN26" s="17"/>
      <c r="BO26" s="17"/>
      <c r="BP26" s="17"/>
      <c r="BS26" s="11"/>
      <c r="BT26" s="11"/>
    </row>
    <row r="27" spans="1:72" s="7" customFormat="1" ht="12.75">
      <c r="A27" s="1"/>
      <c r="B27" s="86"/>
      <c r="C27" s="87"/>
      <c r="D27" s="88" t="s">
        <v>27</v>
      </c>
      <c r="E27" s="86">
        <f>SUM(E22:E26)</f>
        <v>12</v>
      </c>
      <c r="F27" s="113">
        <f>E27/E27</f>
        <v>1</v>
      </c>
      <c r="G27" s="54">
        <v>12</v>
      </c>
      <c r="J27" s="52"/>
      <c r="L27" s="1"/>
      <c r="M27" s="11"/>
      <c r="N27" s="11"/>
      <c r="O27" s="11"/>
      <c r="P27" s="11"/>
      <c r="R27" s="11"/>
      <c r="S27"/>
      <c r="T27"/>
      <c r="U27"/>
      <c r="V27"/>
      <c r="W27"/>
      <c r="X27"/>
      <c r="Y27" s="11"/>
      <c r="Z27" s="11"/>
      <c r="AA27" s="1"/>
      <c r="AB27" s="1"/>
      <c r="AC27" s="1"/>
      <c r="AD27" s="1"/>
      <c r="AE27" s="1"/>
      <c r="AF27" s="1"/>
      <c r="AG27" s="1"/>
      <c r="AH27" s="1"/>
      <c r="AI27" s="1"/>
      <c r="AK27" s="70"/>
      <c r="AQ27" s="1"/>
      <c r="AR27" s="1"/>
      <c r="AS27" s="1"/>
      <c r="AT27" s="1"/>
      <c r="AU27" s="1"/>
      <c r="AV27" s="71"/>
      <c r="AX27" s="1"/>
      <c r="AY27" s="1"/>
      <c r="AZ27" s="1"/>
      <c r="BA27" s="1"/>
      <c r="BB27" s="1"/>
      <c r="BC27" s="1"/>
      <c r="BD27" s="1"/>
      <c r="BE27" s="1"/>
      <c r="BF27" s="4"/>
      <c r="BK27" s="1"/>
      <c r="BL27" s="1"/>
      <c r="BM27" s="1"/>
      <c r="BN27" s="17"/>
      <c r="BO27" s="17"/>
      <c r="BP27" s="17"/>
      <c r="BS27" s="11"/>
      <c r="BT27" s="11"/>
    </row>
    <row r="28" spans="1:72" s="7" customFormat="1" ht="12.75">
      <c r="A28" s="1"/>
      <c r="B28" s="1"/>
      <c r="E28" s="11"/>
      <c r="G28" s="54"/>
      <c r="I28" s="89" t="s">
        <v>29</v>
      </c>
      <c r="J28" s="90"/>
      <c r="K28" s="89"/>
      <c r="L28" s="91"/>
      <c r="M28" s="11"/>
      <c r="N28" s="11"/>
      <c r="O28" s="11"/>
      <c r="P28" s="11"/>
      <c r="R28" s="11"/>
      <c r="S28"/>
      <c r="T28"/>
      <c r="U28"/>
      <c r="V28"/>
      <c r="W28"/>
      <c r="X28"/>
      <c r="Y28" s="11"/>
      <c r="Z28" s="11"/>
      <c r="AA28" s="1"/>
      <c r="AB28" s="1"/>
      <c r="AC28" s="1"/>
      <c r="AD28" s="1"/>
      <c r="AE28" s="1"/>
      <c r="AF28" s="1"/>
      <c r="AG28" s="1"/>
      <c r="AH28" s="1"/>
      <c r="AI28" s="1"/>
      <c r="AK28" s="70"/>
      <c r="AQ28" s="1"/>
      <c r="AR28" s="1"/>
      <c r="AS28" s="1"/>
      <c r="AT28" s="1"/>
      <c r="AU28" s="1"/>
      <c r="AV28" s="71"/>
      <c r="AX28" s="1"/>
      <c r="AY28" s="1"/>
      <c r="AZ28" s="1"/>
      <c r="BA28" s="1"/>
      <c r="BB28" s="1"/>
      <c r="BC28" s="1"/>
      <c r="BD28" s="1"/>
      <c r="BE28" s="1"/>
      <c r="BF28" s="4"/>
      <c r="BK28" s="1"/>
      <c r="BL28" s="1"/>
      <c r="BM28" s="1"/>
      <c r="BN28" s="17"/>
      <c r="BO28" s="17"/>
      <c r="BP28" s="17"/>
      <c r="BS28" s="11"/>
      <c r="BT28" s="11"/>
    </row>
    <row r="29" spans="1:72" s="7" customFormat="1" ht="12.75">
      <c r="A29" s="1"/>
      <c r="B29" s="1"/>
      <c r="E29" s="11"/>
      <c r="G29" s="54"/>
      <c r="I29" s="89" t="s">
        <v>30</v>
      </c>
      <c r="J29" s="90"/>
      <c r="K29" s="89"/>
      <c r="L29" s="91"/>
      <c r="M29" s="11"/>
      <c r="N29" s="11"/>
      <c r="O29" s="11"/>
      <c r="P29" s="11"/>
      <c r="R29" s="11"/>
      <c r="S29"/>
      <c r="T29"/>
      <c r="U29"/>
      <c r="V29"/>
      <c r="W29"/>
      <c r="X29"/>
      <c r="Y29" s="11"/>
      <c r="Z29" s="11"/>
      <c r="AA29" s="1"/>
      <c r="AB29" s="1"/>
      <c r="AC29" s="1"/>
      <c r="AD29" s="1"/>
      <c r="AE29" s="1"/>
      <c r="AF29" s="1"/>
      <c r="AG29" s="1"/>
      <c r="AH29" s="1"/>
      <c r="AI29" s="1"/>
      <c r="AK29" s="70"/>
      <c r="AQ29" s="1"/>
      <c r="AR29" s="1"/>
      <c r="AS29" s="1"/>
      <c r="AT29" s="1"/>
      <c r="AU29" s="1"/>
      <c r="AV29" s="71"/>
      <c r="AX29" s="1"/>
      <c r="AY29" s="1"/>
      <c r="AZ29" s="1"/>
      <c r="BA29" s="1"/>
      <c r="BB29" s="1"/>
      <c r="BC29" s="1"/>
      <c r="BD29" s="1"/>
      <c r="BE29" s="1"/>
      <c r="BF29" s="4"/>
      <c r="BK29" s="1"/>
      <c r="BL29" s="1"/>
      <c r="BM29" s="1"/>
      <c r="BN29" s="17"/>
      <c r="BO29" s="17"/>
      <c r="BP29" s="17"/>
      <c r="BS29" s="11"/>
      <c r="BT29" s="11"/>
    </row>
    <row r="30" spans="1:72" s="7" customFormat="1" ht="12.75">
      <c r="A30" s="1"/>
      <c r="B30" s="1"/>
      <c r="E30" s="11"/>
      <c r="G30" s="54"/>
      <c r="I30" s="89" t="s">
        <v>31</v>
      </c>
      <c r="J30" s="90"/>
      <c r="K30" s="89"/>
      <c r="L30" s="91"/>
      <c r="M30" s="11"/>
      <c r="N30" s="11"/>
      <c r="O30" s="11"/>
      <c r="P30" s="11"/>
      <c r="R30" s="11"/>
      <c r="S30"/>
      <c r="T30"/>
      <c r="U30"/>
      <c r="V30"/>
      <c r="W30"/>
      <c r="X30"/>
      <c r="Y30" s="11"/>
      <c r="Z30" s="11"/>
      <c r="AA30" s="1"/>
      <c r="AB30" s="1"/>
      <c r="AC30" s="1"/>
      <c r="AD30" s="1"/>
      <c r="AE30" s="1"/>
      <c r="AF30" s="1"/>
      <c r="AG30" s="1"/>
      <c r="AH30" s="1"/>
      <c r="AI30" s="1"/>
      <c r="AK30" s="70"/>
      <c r="AQ30" s="1"/>
      <c r="AR30" s="1"/>
      <c r="AS30" s="1"/>
      <c r="AT30" s="1"/>
      <c r="AU30" s="1"/>
      <c r="AV30" s="71"/>
      <c r="AX30" s="1"/>
      <c r="AY30" s="1"/>
      <c r="AZ30" s="1"/>
      <c r="BA30" s="1"/>
      <c r="BB30" s="1"/>
      <c r="BC30" s="1"/>
      <c r="BD30" s="1"/>
      <c r="BE30" s="1"/>
      <c r="BF30" s="4"/>
      <c r="BK30" s="1"/>
      <c r="BL30" s="1"/>
      <c r="BM30" s="1"/>
      <c r="BN30" s="17"/>
      <c r="BO30" s="17"/>
      <c r="BP30" s="17"/>
      <c r="BS30" s="11"/>
      <c r="BT30" s="11"/>
    </row>
    <row r="35" spans="1:69" s="7" customFormat="1" ht="12.75">
      <c r="A35" s="37">
        <v>13</v>
      </c>
      <c r="B35" s="117">
        <v>1014793</v>
      </c>
      <c r="C35" s="38">
        <f>AK35*0.35</f>
        <v>0</v>
      </c>
      <c r="D35" s="39">
        <f>AV35*0.3</f>
        <v>0</v>
      </c>
      <c r="E35" s="40">
        <f>BF35*0.2</f>
        <v>0</v>
      </c>
      <c r="F35" s="41">
        <f>BQ35*0.15</f>
        <v>0</v>
      </c>
      <c r="G35" s="42"/>
      <c r="H35" s="11"/>
      <c r="I35" s="43"/>
      <c r="J35" s="44"/>
      <c r="K35"/>
      <c r="L35" s="93" t="s">
        <v>14</v>
      </c>
      <c r="M35" s="11"/>
      <c r="N35" s="45">
        <f>AK35</f>
        <v>0</v>
      </c>
      <c r="O35" s="46">
        <f>AV35</f>
        <v>0</v>
      </c>
      <c r="P35" s="47">
        <f>BF35</f>
        <v>0</v>
      </c>
      <c r="Q35" s="48">
        <f>BQ35</f>
        <v>0</v>
      </c>
      <c r="R35" s="11"/>
      <c r="S35" s="98">
        <v>0</v>
      </c>
      <c r="T35" s="1">
        <v>30</v>
      </c>
      <c r="U35" s="5"/>
      <c r="V35" s="5"/>
      <c r="W35" s="5"/>
      <c r="X35" s="81"/>
      <c r="Y35" s="11"/>
      <c r="Z35" s="11"/>
      <c r="AA35" s="37">
        <v>13</v>
      </c>
      <c r="AB35" s="117">
        <v>1014793</v>
      </c>
      <c r="AC35">
        <v>0.5</v>
      </c>
      <c r="AD35" s="115">
        <v>0.5</v>
      </c>
      <c r="AE35" s="115">
        <v>0</v>
      </c>
      <c r="AF35" s="115">
        <v>0</v>
      </c>
      <c r="AG35" s="115" t="s">
        <v>14</v>
      </c>
      <c r="AH35" s="115"/>
      <c r="AI35" s="115"/>
      <c r="AK35" s="38"/>
      <c r="AQ35" s="92"/>
      <c r="AR35"/>
      <c r="AS35"/>
      <c r="AT35" s="92"/>
      <c r="AU35"/>
      <c r="AV35" s="39"/>
      <c r="AX35"/>
      <c r="AY35" s="92">
        <v>100</v>
      </c>
      <c r="AZ35" s="92"/>
      <c r="BA35" s="92"/>
      <c r="BB35" s="92"/>
      <c r="BC35" s="92"/>
      <c r="BD35" s="92"/>
      <c r="BE35" s="12"/>
      <c r="BF35" s="40"/>
      <c r="BJ35" s="48"/>
      <c r="BL35" s="12"/>
      <c r="BM35" s="12">
        <v>85</v>
      </c>
      <c r="BN35" s="11">
        <v>90</v>
      </c>
      <c r="BO35" s="48"/>
      <c r="BP35" s="50"/>
      <c r="BQ35" s="48"/>
    </row>
    <row r="36" spans="2:69" s="7" customFormat="1" ht="12.75">
      <c r="B36" s="117">
        <v>1064150</v>
      </c>
      <c r="C36" s="38">
        <f>AK36*0.4</f>
        <v>0.22857142857142856</v>
      </c>
      <c r="D36" s="39">
        <f>AV36*0.35</f>
        <v>0.041999999999999996</v>
      </c>
      <c r="E36" s="40">
        <f>BF36*0.25</f>
        <v>0.043859649122807015</v>
      </c>
      <c r="F36" s="41"/>
      <c r="G36" s="42"/>
      <c r="H36" s="11"/>
      <c r="I36" s="43"/>
      <c r="J36" s="44"/>
      <c r="K36"/>
      <c r="L36" s="93" t="s">
        <v>14</v>
      </c>
      <c r="M36" s="11"/>
      <c r="N36" s="45">
        <f>AK36</f>
        <v>0.5714285714285714</v>
      </c>
      <c r="O36" s="46">
        <f>AV36</f>
        <v>0.12</v>
      </c>
      <c r="P36" s="47">
        <f>BF36</f>
        <v>0.17543859649122806</v>
      </c>
      <c r="Q36" s="48"/>
      <c r="R36" s="11"/>
      <c r="S36" s="98">
        <v>1</v>
      </c>
      <c r="T36" s="56">
        <v>14</v>
      </c>
      <c r="U36" s="5"/>
      <c r="V36" s="5"/>
      <c r="W36" s="5"/>
      <c r="X36" s="81"/>
      <c r="Y36" s="11"/>
      <c r="Z36" s="11"/>
      <c r="AA36" s="1">
        <v>5</v>
      </c>
      <c r="AB36" s="117">
        <v>1064150</v>
      </c>
      <c r="AC36">
        <v>80</v>
      </c>
      <c r="AD36"/>
      <c r="AE36"/>
      <c r="AF36"/>
      <c r="AG36"/>
      <c r="AH36"/>
      <c r="AI36"/>
      <c r="AJ36" s="14"/>
      <c r="AK36" s="38">
        <f>SUM(AC36:AJ36)/140</f>
        <v>0.5714285714285714</v>
      </c>
      <c r="AQ36" s="92"/>
      <c r="AR36" s="12"/>
      <c r="AS36" s="114">
        <v>30</v>
      </c>
      <c r="AT36" s="92"/>
      <c r="AU36" s="12"/>
      <c r="AV36" s="39">
        <f>SUM(AS36:AU36)/250</f>
        <v>0.12</v>
      </c>
      <c r="AX36"/>
      <c r="AY36" s="92">
        <v>100</v>
      </c>
      <c r="AZ36" s="92"/>
      <c r="BA36" s="92"/>
      <c r="BB36" s="92"/>
      <c r="BC36" s="92"/>
      <c r="BD36" s="92"/>
      <c r="BE36" s="12"/>
      <c r="BF36" s="40">
        <f>SUM(AY36:BE36)/570</f>
        <v>0.17543859649122806</v>
      </c>
      <c r="BJ36" s="48"/>
      <c r="BK36" s="14"/>
      <c r="BL36" s="12"/>
      <c r="BM36" s="12"/>
      <c r="BN36" s="11"/>
      <c r="BO36" s="48"/>
      <c r="BP36" s="50"/>
      <c r="BQ36" s="48">
        <f>BK36/100</f>
        <v>0</v>
      </c>
    </row>
    <row r="37" spans="2:69" s="7" customFormat="1" ht="12.75">
      <c r="B37" s="117">
        <v>1031317</v>
      </c>
      <c r="C37" s="38">
        <f>AK37*0.4</f>
        <v>0.27142857142857146</v>
      </c>
      <c r="D37" s="39">
        <f>AV37*0.35</f>
        <v>0.06999999999999999</v>
      </c>
      <c r="E37" s="40">
        <f>BF37*0.25</f>
        <v>0.043859649122807015</v>
      </c>
      <c r="F37" s="41"/>
      <c r="G37" s="42"/>
      <c r="H37" s="11"/>
      <c r="I37" s="43"/>
      <c r="J37" s="44"/>
      <c r="K37"/>
      <c r="L37" s="93" t="s">
        <v>14</v>
      </c>
      <c r="M37" s="11"/>
      <c r="N37" s="45">
        <f>AK37</f>
        <v>0.6785714285714286</v>
      </c>
      <c r="O37" s="46">
        <f>AV37</f>
        <v>0.2</v>
      </c>
      <c r="P37" s="47">
        <f>BF37</f>
        <v>0.17543859649122806</v>
      </c>
      <c r="Q37" s="48"/>
      <c r="R37" s="11"/>
      <c r="S37" s="98">
        <v>3</v>
      </c>
      <c r="T37" s="1">
        <v>46</v>
      </c>
      <c r="U37" s="5"/>
      <c r="V37" s="5"/>
      <c r="W37" s="5"/>
      <c r="X37" s="81"/>
      <c r="Y37" s="11"/>
      <c r="Z37" s="11"/>
      <c r="AA37" s="1">
        <v>7</v>
      </c>
      <c r="AB37" s="117">
        <v>1031317</v>
      </c>
      <c r="AC37" s="114">
        <v>95</v>
      </c>
      <c r="AD37" s="115"/>
      <c r="AE37" s="115"/>
      <c r="AF37" s="115"/>
      <c r="AG37" s="115"/>
      <c r="AH37" s="115"/>
      <c r="AI37" s="115"/>
      <c r="AK37" s="38">
        <f>SUM(AC37:AJ37)/140</f>
        <v>0.6785714285714286</v>
      </c>
      <c r="AQ37" s="92"/>
      <c r="AR37" s="12"/>
      <c r="AS37" s="114">
        <v>50</v>
      </c>
      <c r="AT37" s="92"/>
      <c r="AU37" s="12"/>
      <c r="AV37" s="39">
        <f>SUM(AS37:AU37)/250</f>
        <v>0.2</v>
      </c>
      <c r="AX37"/>
      <c r="AY37" s="92">
        <v>100</v>
      </c>
      <c r="AZ37" s="92"/>
      <c r="BA37" s="92"/>
      <c r="BB37" s="92"/>
      <c r="BC37" s="92"/>
      <c r="BD37" s="92"/>
      <c r="BE37" s="12"/>
      <c r="BF37" s="40">
        <f>SUM(AY37:BE37)/570</f>
        <v>0.17543859649122806</v>
      </c>
      <c r="BJ37" s="48"/>
      <c r="BL37" s="12"/>
      <c r="BM37" s="12"/>
      <c r="BN37" s="11"/>
      <c r="BO37" s="48"/>
      <c r="BP37" s="50"/>
      <c r="BQ37" s="48">
        <f>BK37/100</f>
        <v>0</v>
      </c>
    </row>
  </sheetData>
  <printOptions/>
  <pageMargins left="0.75" right="0.75" top="1" bottom="1" header="0.5" footer="0.5"/>
  <pageSetup orientation="landscape" paperSize="9"/>
  <headerFooter alignWithMargins="0">
    <oddHeader>&amp;C&amp;F</oddHeader>
    <oddFooter>&amp;Ledwin.lim@sweetwaterschools.org&amp;C&amp;P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Lim</dc:creator>
  <cp:keywords/>
  <dc:description/>
  <cp:lastModifiedBy>student</cp:lastModifiedBy>
  <dcterms:created xsi:type="dcterms:W3CDTF">2009-11-19T02:15:27Z</dcterms:created>
  <cp:category/>
  <cp:version/>
  <cp:contentType/>
  <cp:contentStatus/>
</cp:coreProperties>
</file>