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100" yWindow="40" windowWidth="12900" windowHeight="166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'Sheet1'!$A$1:$Q$46</definedName>
  </definedNames>
  <calcPr fullCalcOnLoad="1"/>
</workbook>
</file>

<file path=xl/sharedStrings.xml><?xml version="1.0" encoding="utf-8"?>
<sst xmlns="http://schemas.openxmlformats.org/spreadsheetml/2006/main" count="147" uniqueCount="69">
  <si>
    <t>ID Num</t>
  </si>
  <si>
    <t>Quiz</t>
  </si>
  <si>
    <t>Wrtng</t>
  </si>
  <si>
    <t>Port.</t>
  </si>
  <si>
    <t>Final</t>
  </si>
  <si>
    <t>SCHOL.</t>
  </si>
  <si>
    <t>Abs</t>
  </si>
  <si>
    <t>T,V</t>
  </si>
  <si>
    <t>LATE</t>
  </si>
  <si>
    <t>Citzn</t>
  </si>
  <si>
    <t>Tests</t>
  </si>
  <si>
    <t>EOC District</t>
  </si>
  <si>
    <t>*</t>
  </si>
  <si>
    <t>**</t>
  </si>
  <si>
    <t>A</t>
  </si>
  <si>
    <t>C</t>
  </si>
  <si>
    <t>F</t>
  </si>
  <si>
    <t>B</t>
  </si>
  <si>
    <t>Ave.:</t>
  </si>
  <si>
    <t>*Absences are OK.</t>
  </si>
  <si>
    <t>Supposedly, you cleared them.</t>
  </si>
  <si>
    <t>Grade Range</t>
  </si>
  <si>
    <t>Students</t>
  </si>
  <si>
    <t>Some kids forge your</t>
  </si>
  <si>
    <t>signatures &amp; clear themselves.</t>
  </si>
  <si>
    <t>** Is this a ditch?</t>
  </si>
  <si>
    <t>Kindly clear this a.s.a.p.</t>
  </si>
  <si>
    <t>Total:</t>
  </si>
  <si>
    <t>1 T or V = D in Citizenshp.</t>
  </si>
  <si>
    <t>*** Students are making</t>
  </si>
  <si>
    <t>up their mega-truancies</t>
  </si>
  <si>
    <t>and mega-lates with me.</t>
  </si>
  <si>
    <t>D</t>
  </si>
  <si>
    <t>Beg.</t>
  </si>
  <si>
    <t>WC</t>
  </si>
  <si>
    <t>2 min.</t>
  </si>
  <si>
    <t>5 min.</t>
  </si>
  <si>
    <t>10 min.</t>
  </si>
  <si>
    <t>20 min.</t>
  </si>
  <si>
    <t>30 min.</t>
  </si>
  <si>
    <t>Writing Sample (Word Count Ave.):</t>
  </si>
  <si>
    <t xml:space="preserve"> </t>
  </si>
  <si>
    <t>Writing Word Count</t>
  </si>
  <si>
    <t>* Quality is more important.</t>
  </si>
  <si>
    <t>I just count words to build</t>
  </si>
  <si>
    <t>confidence.</t>
  </si>
  <si>
    <t>Sub</t>
  </si>
  <si>
    <t>K</t>
  </si>
  <si>
    <t>P</t>
  </si>
  <si>
    <t>Sulat</t>
  </si>
  <si>
    <t>Kal</t>
  </si>
  <si>
    <t>TA 3</t>
  </si>
  <si>
    <t>S 3</t>
  </si>
  <si>
    <t>SLG</t>
  </si>
  <si>
    <t>Subwork</t>
  </si>
  <si>
    <t>S4</t>
  </si>
  <si>
    <t>B/C</t>
  </si>
  <si>
    <t>TA 7</t>
  </si>
  <si>
    <t>S 8</t>
  </si>
  <si>
    <t>TA 8</t>
  </si>
  <si>
    <t>AF</t>
  </si>
  <si>
    <t>S 9</t>
  </si>
  <si>
    <t>Midterm</t>
  </si>
  <si>
    <t>S10</t>
  </si>
  <si>
    <t>S11</t>
  </si>
  <si>
    <t>TA 10</t>
  </si>
  <si>
    <t>TA11</t>
  </si>
  <si>
    <t>Fil. 4/6</t>
  </si>
  <si>
    <t>As of 4/19/13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</si>
</sst>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/d;@"/>
    <numFmt numFmtId="167" formatCode="0.0%"/>
    <numFmt numFmtId="168" formatCode="m/d/yyyy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6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9" fontId="2" fillId="2" borderId="0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5" fontId="3" fillId="5" borderId="0" xfId="0" applyNumberFormat="1" applyFont="1" applyFill="1" applyBorder="1" applyAlignment="1">
      <alignment horizontal="left"/>
    </xf>
    <xf numFmtId="165" fontId="0" fillId="6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9" fontId="2" fillId="3" borderId="3" xfId="0" applyNumberFormat="1" applyFont="1" applyFill="1" applyBorder="1" applyAlignment="1">
      <alignment horizontal="center"/>
    </xf>
    <xf numFmtId="9" fontId="2" fillId="4" borderId="3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0" fillId="2" borderId="0" xfId="0" applyNumberFormat="1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2" borderId="0" xfId="0" applyNumberFormat="1" applyFont="1" applyFill="1" applyAlignment="1">
      <alignment/>
    </xf>
    <xf numFmtId="9" fontId="0" fillId="3" borderId="0" xfId="0" applyNumberFormat="1" applyFont="1" applyFill="1" applyAlignment="1">
      <alignment/>
    </xf>
    <xf numFmtId="9" fontId="0" fillId="4" borderId="0" xfId="0" applyNumberFormat="1" applyFont="1" applyFill="1" applyAlignment="1">
      <alignment/>
    </xf>
    <xf numFmtId="9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2" borderId="0" xfId="0" applyNumberFormat="1" applyFont="1" applyFill="1" applyBorder="1" applyAlignment="1">
      <alignment horizontal="right"/>
    </xf>
    <xf numFmtId="9" fontId="1" fillId="3" borderId="0" xfId="0" applyNumberFormat="1" applyFont="1" applyFill="1" applyBorder="1" applyAlignment="1">
      <alignment horizontal="right"/>
    </xf>
    <xf numFmtId="9" fontId="1" fillId="4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2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9" fontId="1" fillId="4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9" fontId="0" fillId="0" borderId="5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9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5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5" borderId="0" xfId="0" applyFill="1" applyAlignment="1">
      <alignment horizontal="center"/>
    </xf>
    <xf numFmtId="16" fontId="0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" fontId="8" fillId="0" borderId="0" xfId="0" applyNumberFormat="1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58"/>
  <sheetViews>
    <sheetView tabSelected="1" workbookViewId="0" topLeftCell="A1">
      <selection activeCell="R32" sqref="R32"/>
    </sheetView>
  </sheetViews>
  <sheetFormatPr defaultColWidth="11.00390625" defaultRowHeight="12.75"/>
  <cols>
    <col min="1" max="1" width="3.75390625" style="0" customWidth="1"/>
    <col min="2" max="2" width="7.75390625" style="0" customWidth="1"/>
    <col min="3" max="7" width="6.625" style="0" customWidth="1"/>
    <col min="8" max="8" width="2.375" style="0" customWidth="1"/>
    <col min="9" max="11" width="4.75390625" style="0" customWidth="1"/>
    <col min="12" max="12" width="5.625" style="125" customWidth="1"/>
    <col min="13" max="13" width="4.00390625" style="0" customWidth="1"/>
    <col min="14" max="17" width="5.75390625" style="0" customWidth="1"/>
    <col min="20" max="20" width="5.75390625" style="0" customWidth="1"/>
    <col min="24" max="24" width="4.625" style="0" customWidth="1"/>
    <col min="27" max="27" width="5.75390625" style="0" customWidth="1"/>
    <col min="29" max="43" width="6.875" style="0" customWidth="1"/>
    <col min="44" max="46" width="8.75390625" style="0" customWidth="1"/>
    <col min="47" max="47" width="8.75390625" style="133" customWidth="1"/>
    <col min="48" max="48" width="6.875" style="0" customWidth="1"/>
    <col min="49" max="49" width="5.75390625" style="0" customWidth="1"/>
    <col min="51" max="51" width="24.75390625" style="0" bestFit="1" customWidth="1"/>
    <col min="53" max="55" width="8.75390625" style="0" customWidth="1"/>
    <col min="57" max="57" width="6.375" style="91" customWidth="1"/>
    <col min="58" max="59" width="7.375" style="0" customWidth="1"/>
    <col min="60" max="60" width="5.75390625" style="0" customWidth="1"/>
    <col min="61" max="61" width="5.625" style="0" customWidth="1"/>
    <col min="62" max="63" width="5.75390625" style="0" customWidth="1"/>
    <col min="64" max="64" width="6.375" style="0" customWidth="1"/>
    <col min="68" max="68" width="6.375" style="12" bestFit="1" customWidth="1"/>
    <col min="69" max="72" width="7.375" style="0" customWidth="1"/>
    <col min="73" max="74" width="7.875" style="0" customWidth="1"/>
    <col min="75" max="76" width="5.75390625" style="0" customWidth="1"/>
    <col min="77" max="78" width="8.75390625" style="0" customWidth="1"/>
    <col min="80" max="80" width="5.25390625" style="133" bestFit="1" customWidth="1"/>
    <col min="81" max="81" width="5.375" style="133" bestFit="1" customWidth="1"/>
    <col min="82" max="82" width="6.25390625" style="133" bestFit="1" customWidth="1"/>
    <col min="83" max="83" width="5.25390625" style="133" bestFit="1" customWidth="1"/>
    <col min="84" max="84" width="6.25390625" style="133" bestFit="1" customWidth="1"/>
    <col min="85" max="85" width="8.375" style="12" customWidth="1"/>
  </cols>
  <sheetData>
    <row r="1" spans="1:100" s="7" customFormat="1" ht="12.75">
      <c r="A1" s="1"/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I1" s="8" t="s">
        <v>6</v>
      </c>
      <c r="J1" s="9" t="s">
        <v>7</v>
      </c>
      <c r="K1" s="1" t="s">
        <v>8</v>
      </c>
      <c r="L1" s="93" t="s">
        <v>9</v>
      </c>
      <c r="M1" s="11"/>
      <c r="N1" s="2" t="s">
        <v>1</v>
      </c>
      <c r="O1" s="3" t="s">
        <v>2</v>
      </c>
      <c r="P1" s="4" t="s">
        <v>3</v>
      </c>
      <c r="Q1" s="5" t="s">
        <v>4</v>
      </c>
      <c r="R1" s="11"/>
      <c r="S1" s="95" t="s">
        <v>33</v>
      </c>
      <c r="T1" s="96" t="s">
        <v>34</v>
      </c>
      <c r="U1" s="97" t="s">
        <v>34</v>
      </c>
      <c r="V1" s="97" t="s">
        <v>34</v>
      </c>
      <c r="W1" s="97" t="s">
        <v>34</v>
      </c>
      <c r="X1" s="77" t="s">
        <v>34</v>
      </c>
      <c r="Y1" s="11" t="s">
        <v>41</v>
      </c>
      <c r="Z1" s="11" t="s">
        <v>41</v>
      </c>
      <c r="AA1" s="1"/>
      <c r="AB1" s="1" t="s">
        <v>0</v>
      </c>
      <c r="AC1" s="5" t="s">
        <v>47</v>
      </c>
      <c r="AD1" s="5" t="s">
        <v>47</v>
      </c>
      <c r="AE1" s="5" t="s">
        <v>48</v>
      </c>
      <c r="AF1" s="5" t="s">
        <v>48</v>
      </c>
      <c r="AG1" s="5" t="s">
        <v>47</v>
      </c>
      <c r="AH1" s="5" t="s">
        <v>47</v>
      </c>
      <c r="AI1" s="5" t="s">
        <v>47</v>
      </c>
      <c r="AJ1" s="5" t="s">
        <v>47</v>
      </c>
      <c r="AK1" s="5" t="s">
        <v>47</v>
      </c>
      <c r="AL1" s="5" t="s">
        <v>47</v>
      </c>
      <c r="AM1" s="5" t="s">
        <v>47</v>
      </c>
      <c r="AN1" s="5" t="s">
        <v>47</v>
      </c>
      <c r="AO1" s="5" t="s">
        <v>47</v>
      </c>
      <c r="AP1" s="5" t="s">
        <v>48</v>
      </c>
      <c r="AQ1" s="5" t="s">
        <v>48</v>
      </c>
      <c r="AR1" s="1" t="s">
        <v>48</v>
      </c>
      <c r="AS1" s="5" t="s">
        <v>62</v>
      </c>
      <c r="AT1" s="5" t="s">
        <v>62</v>
      </c>
      <c r="AU1" s="149" t="s">
        <v>62</v>
      </c>
      <c r="AW1" s="5"/>
      <c r="AX1" s="13" t="s">
        <v>10</v>
      </c>
      <c r="AY1" t="s">
        <v>41</v>
      </c>
      <c r="BA1" s="1"/>
      <c r="BB1" s="1"/>
      <c r="BC1" s="1"/>
      <c r="BD1" s="5"/>
      <c r="BE1" s="91" t="s">
        <v>49</v>
      </c>
      <c r="BF1" s="1" t="s">
        <v>52</v>
      </c>
      <c r="BG1" s="1" t="s">
        <v>55</v>
      </c>
      <c r="BH1" s="7" t="s">
        <v>58</v>
      </c>
      <c r="BI1" t="s">
        <v>61</v>
      </c>
      <c r="BJ1" s="149" t="s">
        <v>63</v>
      </c>
      <c r="BK1" s="149" t="s">
        <v>64</v>
      </c>
      <c r="BM1" s="15" t="s">
        <v>2</v>
      </c>
      <c r="BN1" t="s">
        <v>41</v>
      </c>
      <c r="BO1" s="1"/>
      <c r="BP1" s="125" t="s">
        <v>46</v>
      </c>
      <c r="BQ1" s="1" t="s">
        <v>50</v>
      </c>
      <c r="BR1" s="1" t="s">
        <v>51</v>
      </c>
      <c r="BS1" s="1" t="s">
        <v>53</v>
      </c>
      <c r="BT1" s="1" t="s">
        <v>54</v>
      </c>
      <c r="BU1" s="1" t="s">
        <v>50</v>
      </c>
      <c r="BV1" s="1" t="s">
        <v>53</v>
      </c>
      <c r="BW1" s="7" t="s">
        <v>50</v>
      </c>
      <c r="BX1" s="7" t="s">
        <v>57</v>
      </c>
      <c r="BY1" t="s">
        <v>50</v>
      </c>
      <c r="BZ1" t="s">
        <v>59</v>
      </c>
      <c r="CA1" s="7" t="s">
        <v>60</v>
      </c>
      <c r="CB1" s="149" t="s">
        <v>53</v>
      </c>
      <c r="CC1" s="149" t="s">
        <v>65</v>
      </c>
      <c r="CD1" s="149" t="s">
        <v>66</v>
      </c>
      <c r="CE1" s="149" t="s">
        <v>46</v>
      </c>
      <c r="CF1" s="149" t="s">
        <v>46</v>
      </c>
      <c r="CG1" s="5"/>
      <c r="CH1" s="16" t="str">
        <f>E1</f>
        <v>Port.</v>
      </c>
      <c r="CI1" t="s">
        <v>41</v>
      </c>
      <c r="CM1" s="5" t="s">
        <v>4</v>
      </c>
      <c r="CN1" s="5"/>
      <c r="CO1" s="5"/>
      <c r="CP1" s="17" t="s">
        <v>11</v>
      </c>
      <c r="CQ1" s="17"/>
      <c r="CR1" s="17"/>
      <c r="CS1" s="18" t="s">
        <v>4</v>
      </c>
      <c r="CT1" s="11"/>
      <c r="CU1" s="11"/>
      <c r="CV1" s="11"/>
    </row>
    <row r="2" spans="1:100" s="7" customFormat="1" ht="12.75">
      <c r="A2" s="1"/>
      <c r="B2" s="1"/>
      <c r="C2" s="2"/>
      <c r="D2" s="3"/>
      <c r="E2" s="4"/>
      <c r="F2" s="1"/>
      <c r="G2" s="1"/>
      <c r="H2" s="1"/>
      <c r="I2" s="8" t="s">
        <v>12</v>
      </c>
      <c r="J2" s="9" t="s">
        <v>13</v>
      </c>
      <c r="K2" s="1"/>
      <c r="L2" s="92"/>
      <c r="M2" s="1"/>
      <c r="N2" s="2"/>
      <c r="O2" s="3"/>
      <c r="P2" s="4"/>
      <c r="Q2" s="1"/>
      <c r="R2" s="1"/>
      <c r="S2" s="98" t="s">
        <v>35</v>
      </c>
      <c r="T2" s="109" t="s">
        <v>36</v>
      </c>
      <c r="U2" s="1" t="s">
        <v>36</v>
      </c>
      <c r="V2" s="1" t="s">
        <v>37</v>
      </c>
      <c r="W2" s="1" t="s">
        <v>38</v>
      </c>
      <c r="X2" s="80" t="s">
        <v>39</v>
      </c>
      <c r="Y2" s="1"/>
      <c r="Z2" s="1"/>
      <c r="AA2" s="1"/>
      <c r="AB2" s="1"/>
      <c r="AC2" s="5">
        <v>5</v>
      </c>
      <c r="AD2" s="5">
        <v>5</v>
      </c>
      <c r="AE2" s="5">
        <v>10</v>
      </c>
      <c r="AF2" s="5">
        <v>10</v>
      </c>
      <c r="AG2" s="5">
        <v>5</v>
      </c>
      <c r="AH2" s="5">
        <v>5</v>
      </c>
      <c r="AI2" s="5">
        <v>5</v>
      </c>
      <c r="AJ2" s="5">
        <v>5</v>
      </c>
      <c r="AK2" s="5">
        <v>5</v>
      </c>
      <c r="AL2" s="5">
        <v>5</v>
      </c>
      <c r="AM2" s="5">
        <v>5</v>
      </c>
      <c r="AN2" s="5">
        <v>10</v>
      </c>
      <c r="AO2" s="5">
        <v>10</v>
      </c>
      <c r="AP2" s="5">
        <v>10</v>
      </c>
      <c r="AQ2" s="5">
        <v>10</v>
      </c>
      <c r="AR2" s="5">
        <v>5</v>
      </c>
      <c r="AS2" s="5">
        <v>20</v>
      </c>
      <c r="AT2" s="5">
        <v>20</v>
      </c>
      <c r="AU2" s="109">
        <v>10</v>
      </c>
      <c r="AW2" s="5"/>
      <c r="AX2" s="19">
        <f>SUM(AC2:AW2)</f>
        <v>160</v>
      </c>
      <c r="AY2" s="12"/>
      <c r="BE2" s="91">
        <v>100</v>
      </c>
      <c r="BF2" s="1">
        <v>50</v>
      </c>
      <c r="BG2" s="1">
        <v>50</v>
      </c>
      <c r="BH2" s="7">
        <v>50</v>
      </c>
      <c r="BI2">
        <v>50</v>
      </c>
      <c r="BJ2" s="109">
        <v>50</v>
      </c>
      <c r="BK2" s="109">
        <v>50</v>
      </c>
      <c r="BM2" s="20">
        <f>SUM(BE2:BK2)</f>
        <v>400</v>
      </c>
      <c r="BN2" s="12"/>
      <c r="BO2" s="1"/>
      <c r="BP2" s="91">
        <v>10</v>
      </c>
      <c r="BQ2" s="1">
        <v>20</v>
      </c>
      <c r="BR2" s="1">
        <v>100</v>
      </c>
      <c r="BS2" s="1">
        <v>100</v>
      </c>
      <c r="BT2" s="1">
        <v>100</v>
      </c>
      <c r="BU2" s="1">
        <v>20</v>
      </c>
      <c r="BV2" s="1">
        <v>100</v>
      </c>
      <c r="BW2" s="7">
        <v>20</v>
      </c>
      <c r="BX2" s="7">
        <v>100</v>
      </c>
      <c r="BY2">
        <v>20</v>
      </c>
      <c r="BZ2">
        <v>100</v>
      </c>
      <c r="CA2" s="7">
        <v>160</v>
      </c>
      <c r="CB2" s="109">
        <v>100</v>
      </c>
      <c r="CC2" s="109">
        <v>100</v>
      </c>
      <c r="CD2" s="109">
        <v>100</v>
      </c>
      <c r="CE2" s="109">
        <v>100</v>
      </c>
      <c r="CF2" s="109">
        <v>100</v>
      </c>
      <c r="CG2" s="5"/>
      <c r="CH2" s="21">
        <f>SUM(BP2:CG2)</f>
        <v>1350</v>
      </c>
      <c r="CI2" s="12"/>
      <c r="CM2" s="5">
        <v>100</v>
      </c>
      <c r="CN2" s="5"/>
      <c r="CO2" s="5"/>
      <c r="CP2" s="22"/>
      <c r="CQ2" s="22"/>
      <c r="CR2" s="22"/>
      <c r="CS2" s="23">
        <f>SUM(CM2:CR2)</f>
        <v>100</v>
      </c>
      <c r="CT2" s="11"/>
      <c r="CU2" s="11"/>
      <c r="CV2" s="11"/>
    </row>
    <row r="3" spans="1:100" s="7" customFormat="1" ht="12.75">
      <c r="A3" s="104" t="s">
        <v>67</v>
      </c>
      <c r="B3" s="1"/>
      <c r="C3" s="24">
        <v>0.4</v>
      </c>
      <c r="D3" s="25">
        <v>0.35</v>
      </c>
      <c r="E3" s="26">
        <v>0.25</v>
      </c>
      <c r="F3" s="27">
        <v>0</v>
      </c>
      <c r="G3" s="27">
        <f aca="true" t="shared" si="0" ref="G3:G32">SUM(C3:F3)</f>
        <v>1</v>
      </c>
      <c r="H3" s="11"/>
      <c r="I3" s="28" t="s">
        <v>68</v>
      </c>
      <c r="J3" s="29"/>
      <c r="K3" s="30"/>
      <c r="L3" s="92"/>
      <c r="M3" s="11"/>
      <c r="N3" s="24">
        <v>1</v>
      </c>
      <c r="O3" s="25">
        <v>1</v>
      </c>
      <c r="P3" s="26">
        <v>1</v>
      </c>
      <c r="Q3" s="27">
        <v>1</v>
      </c>
      <c r="R3" s="11"/>
      <c r="S3" s="106">
        <v>38556</v>
      </c>
      <c r="T3" s="107">
        <v>23990</v>
      </c>
      <c r="U3" s="107">
        <v>38698</v>
      </c>
      <c r="V3" s="107">
        <v>38750</v>
      </c>
      <c r="W3" s="107">
        <v>38122</v>
      </c>
      <c r="X3" s="108">
        <v>37779</v>
      </c>
      <c r="Y3" s="11"/>
      <c r="Z3" s="11"/>
      <c r="AA3" s="104"/>
      <c r="AB3" s="1"/>
      <c r="AC3" s="30">
        <v>39834</v>
      </c>
      <c r="AD3" s="30">
        <v>39840</v>
      </c>
      <c r="AE3" s="30">
        <v>39841</v>
      </c>
      <c r="AF3" s="30">
        <v>39841</v>
      </c>
      <c r="AG3" s="30">
        <v>39843</v>
      </c>
      <c r="AH3" s="30">
        <v>39850</v>
      </c>
      <c r="AI3" s="30">
        <v>39850</v>
      </c>
      <c r="AJ3" s="30">
        <v>39855</v>
      </c>
      <c r="AK3" s="30">
        <v>39855</v>
      </c>
      <c r="AL3" s="30">
        <v>39863</v>
      </c>
      <c r="AM3" s="30">
        <v>39863</v>
      </c>
      <c r="AN3" s="30">
        <v>39869</v>
      </c>
      <c r="AO3" s="30">
        <v>39869</v>
      </c>
      <c r="AP3" s="30">
        <v>39876</v>
      </c>
      <c r="AQ3" s="30">
        <v>39876</v>
      </c>
      <c r="AR3" s="32">
        <v>39906</v>
      </c>
      <c r="AS3" s="30">
        <v>39910</v>
      </c>
      <c r="AT3" s="30">
        <v>39910</v>
      </c>
      <c r="AU3" s="151">
        <v>39912</v>
      </c>
      <c r="AX3" s="31">
        <f>C3</f>
        <v>0.4</v>
      </c>
      <c r="AY3"/>
      <c r="BA3" s="32"/>
      <c r="BB3" s="32"/>
      <c r="BC3" s="32"/>
      <c r="BD3" s="30"/>
      <c r="BE3" s="119">
        <v>39827</v>
      </c>
      <c r="BF3" s="32">
        <v>23776</v>
      </c>
      <c r="BG3" s="32">
        <v>39854</v>
      </c>
      <c r="BH3" s="32">
        <v>39872</v>
      </c>
      <c r="BI3" s="147">
        <v>39903</v>
      </c>
      <c r="BJ3" s="32">
        <v>39910</v>
      </c>
      <c r="BK3" s="32">
        <v>39917</v>
      </c>
      <c r="BL3" s="30"/>
      <c r="BM3" s="33">
        <f>D3</f>
        <v>0.35</v>
      </c>
      <c r="BN3"/>
      <c r="BO3" s="32"/>
      <c r="BP3" s="126">
        <v>39827</v>
      </c>
      <c r="BQ3" s="32">
        <v>23776</v>
      </c>
      <c r="BR3" s="32">
        <v>23776</v>
      </c>
      <c r="BS3" s="32">
        <v>23776</v>
      </c>
      <c r="BT3" s="32">
        <v>23776</v>
      </c>
      <c r="BU3" s="32">
        <v>39854</v>
      </c>
      <c r="BV3" s="32">
        <v>39854</v>
      </c>
      <c r="BW3" s="32">
        <v>39872</v>
      </c>
      <c r="BX3" s="32">
        <v>39872</v>
      </c>
      <c r="BY3" s="147">
        <v>39903</v>
      </c>
      <c r="BZ3" s="147">
        <v>39903</v>
      </c>
      <c r="CA3" s="146">
        <v>39905</v>
      </c>
      <c r="CB3" s="151">
        <v>39905</v>
      </c>
      <c r="CC3" s="151">
        <v>39910</v>
      </c>
      <c r="CD3" s="151">
        <v>39917</v>
      </c>
      <c r="CE3" s="151">
        <v>39911</v>
      </c>
      <c r="CF3" s="151">
        <v>39913</v>
      </c>
      <c r="CG3" s="30"/>
      <c r="CH3" s="34">
        <f>E3</f>
        <v>0.25</v>
      </c>
      <c r="CI3"/>
      <c r="CM3" s="30">
        <v>38699</v>
      </c>
      <c r="CN3" s="30"/>
      <c r="CO3" s="30"/>
      <c r="CP3" s="35"/>
      <c r="CQ3" s="35"/>
      <c r="CR3" s="35"/>
      <c r="CS3" s="36">
        <f>F3</f>
        <v>0</v>
      </c>
      <c r="CT3" s="11"/>
      <c r="CU3" s="11"/>
      <c r="CV3" s="11"/>
    </row>
    <row r="4" spans="1:97" s="7" customFormat="1" ht="12.75">
      <c r="A4" s="109">
        <v>1</v>
      </c>
      <c r="B4" s="12">
        <v>1041320</v>
      </c>
      <c r="C4" s="37">
        <f aca="true" t="shared" si="1" ref="C4:C32">AX4*0.4</f>
        <v>0.42375</v>
      </c>
      <c r="D4" s="38">
        <f aca="true" t="shared" si="2" ref="D4:D32">BM4*0.35</f>
        <v>0.345625</v>
      </c>
      <c r="E4" s="39">
        <f aca="true" t="shared" si="3" ref="E4:E32">CH4*0.25</f>
        <v>0.22537593984962406</v>
      </c>
      <c r="F4" s="40"/>
      <c r="G4" s="41">
        <f t="shared" si="0"/>
        <v>0.9947509398496241</v>
      </c>
      <c r="H4" s="11"/>
      <c r="I4" s="42"/>
      <c r="J4" s="43"/>
      <c r="K4"/>
      <c r="L4" s="92" t="s">
        <v>14</v>
      </c>
      <c r="M4" s="11"/>
      <c r="N4" s="44">
        <f aca="true" t="shared" si="4" ref="N4:N32">AX4</f>
        <v>1.059375</v>
      </c>
      <c r="O4" s="45">
        <f aca="true" t="shared" si="5" ref="O4:O32">BM4</f>
        <v>0.9875</v>
      </c>
      <c r="P4" s="46">
        <f aca="true" t="shared" si="6" ref="P4:P32">CH4</f>
        <v>0.9015037593984963</v>
      </c>
      <c r="Q4" s="47"/>
      <c r="R4" s="11"/>
      <c r="S4" s="118">
        <v>150</v>
      </c>
      <c r="T4" s="155">
        <v>200</v>
      </c>
      <c r="U4" s="96"/>
      <c r="V4" s="96"/>
      <c r="W4" s="96"/>
      <c r="X4" s="77"/>
      <c r="Y4" s="11"/>
      <c r="Z4" s="11"/>
      <c r="AA4" s="158">
        <v>1</v>
      </c>
      <c r="AB4" s="12">
        <v>1041320</v>
      </c>
      <c r="AC4" s="91">
        <v>5</v>
      </c>
      <c r="AD4" s="105">
        <v>6</v>
      </c>
      <c r="AE4" s="105">
        <v>9</v>
      </c>
      <c r="AF4" s="105">
        <v>9</v>
      </c>
      <c r="AG4" s="105">
        <v>6</v>
      </c>
      <c r="AH4" s="105">
        <v>6</v>
      </c>
      <c r="AI4" s="105">
        <v>6</v>
      </c>
      <c r="AJ4" s="143">
        <v>6</v>
      </c>
      <c r="AK4" s="143">
        <v>6</v>
      </c>
      <c r="AL4" s="143">
        <v>6</v>
      </c>
      <c r="AM4" s="143">
        <v>6</v>
      </c>
      <c r="AN4" s="143">
        <v>10</v>
      </c>
      <c r="AO4" s="143">
        <v>10</v>
      </c>
      <c r="AP4" s="143">
        <v>11</v>
      </c>
      <c r="AQ4" s="143">
        <v>11</v>
      </c>
      <c r="AR4" s="11">
        <v>6</v>
      </c>
      <c r="AS4" s="11">
        <v>20</v>
      </c>
      <c r="AT4" s="11">
        <v>20</v>
      </c>
      <c r="AU4" s="149">
        <v>10.5</v>
      </c>
      <c r="AV4" s="143"/>
      <c r="AX4" s="37">
        <f aca="true" t="shared" si="7" ref="AX4:AX32">SUM(AC4:AW4)/160</f>
        <v>1.059375</v>
      </c>
      <c r="AY4"/>
      <c r="BA4"/>
      <c r="BB4"/>
      <c r="BC4"/>
      <c r="BD4" s="12"/>
      <c r="BE4" s="120">
        <v>95</v>
      </c>
      <c r="BF4" s="12">
        <v>50</v>
      </c>
      <c r="BG4" s="12">
        <v>50</v>
      </c>
      <c r="BH4" s="12">
        <v>50</v>
      </c>
      <c r="BI4">
        <v>50</v>
      </c>
      <c r="BJ4" s="149">
        <v>50</v>
      </c>
      <c r="BK4" s="149">
        <v>50</v>
      </c>
      <c r="BM4" s="38">
        <f aca="true" t="shared" si="8" ref="BM4:BM32">SUM(BE4:BK4)/400</f>
        <v>0.9875</v>
      </c>
      <c r="BN4"/>
      <c r="BO4"/>
      <c r="BP4" s="125">
        <v>9</v>
      </c>
      <c r="BQ4">
        <v>20</v>
      </c>
      <c r="BR4">
        <v>100</v>
      </c>
      <c r="BS4" s="12">
        <v>100</v>
      </c>
      <c r="BT4" s="12">
        <v>100</v>
      </c>
      <c r="BU4" s="12">
        <v>20</v>
      </c>
      <c r="BV4" s="12">
        <v>100</v>
      </c>
      <c r="BW4" s="12">
        <v>20</v>
      </c>
      <c r="BX4" s="12">
        <v>100</v>
      </c>
      <c r="BY4" s="11">
        <v>20</v>
      </c>
      <c r="BZ4">
        <v>100</v>
      </c>
      <c r="CA4" s="14">
        <v>150</v>
      </c>
      <c r="CB4" s="149">
        <v>10</v>
      </c>
      <c r="CC4" s="149">
        <v>100</v>
      </c>
      <c r="CD4" s="149">
        <v>100</v>
      </c>
      <c r="CE4" s="149">
        <v>100</v>
      </c>
      <c r="CF4" s="149">
        <v>50</v>
      </c>
      <c r="CG4" s="12"/>
      <c r="CH4" s="39">
        <f aca="true" t="shared" si="9" ref="CH4:CH32">SUM(BP4:CG4)/1330</f>
        <v>0.9015037593984963</v>
      </c>
      <c r="CI4"/>
      <c r="CL4" s="47"/>
      <c r="CN4" s="12"/>
      <c r="CO4" s="12"/>
      <c r="CP4" s="11"/>
      <c r="CQ4" s="47"/>
      <c r="CR4" s="49"/>
      <c r="CS4" s="47">
        <f aca="true" t="shared" si="10" ref="CS4:CS16">((CM4+CN4)/2)/100</f>
        <v>0</v>
      </c>
    </row>
    <row r="5" spans="1:97" s="7" customFormat="1" ht="12.75">
      <c r="A5" s="109">
        <v>2</v>
      </c>
      <c r="B5" s="12">
        <v>1025679</v>
      </c>
      <c r="C5" s="37">
        <f t="shared" si="1"/>
        <v>0.400625</v>
      </c>
      <c r="D5" s="38">
        <f t="shared" si="2"/>
        <v>0.328125</v>
      </c>
      <c r="E5" s="39">
        <f t="shared" si="3"/>
        <v>0.25357142857142856</v>
      </c>
      <c r="F5" s="40"/>
      <c r="G5" s="41">
        <f t="shared" si="0"/>
        <v>0.9823214285714286</v>
      </c>
      <c r="H5" s="11"/>
      <c r="I5" s="42"/>
      <c r="J5" s="43"/>
      <c r="K5"/>
      <c r="L5" s="1" t="s">
        <v>15</v>
      </c>
      <c r="M5" s="11"/>
      <c r="N5" s="44">
        <f t="shared" si="4"/>
        <v>1.0015625</v>
      </c>
      <c r="O5" s="45">
        <f t="shared" si="5"/>
        <v>0.9375</v>
      </c>
      <c r="P5" s="46">
        <f t="shared" si="6"/>
        <v>1.0142857142857142</v>
      </c>
      <c r="Q5" s="47"/>
      <c r="R5" s="11"/>
      <c r="S5" s="110">
        <v>90</v>
      </c>
      <c r="T5" s="50">
        <v>161</v>
      </c>
      <c r="U5" s="5"/>
      <c r="V5" s="5"/>
      <c r="W5" s="5"/>
      <c r="X5" s="80"/>
      <c r="Y5" s="11"/>
      <c r="Z5" s="11"/>
      <c r="AA5" s="158">
        <v>2</v>
      </c>
      <c r="AB5" s="12">
        <v>1025679</v>
      </c>
      <c r="AC5">
        <v>5</v>
      </c>
      <c r="AD5" s="105">
        <v>6</v>
      </c>
      <c r="AE5" s="105">
        <v>9</v>
      </c>
      <c r="AF5" s="105">
        <v>9</v>
      </c>
      <c r="AG5" s="105">
        <v>5</v>
      </c>
      <c r="AH5" s="105">
        <v>6</v>
      </c>
      <c r="AI5" s="105">
        <v>6</v>
      </c>
      <c r="AJ5" s="105">
        <v>6</v>
      </c>
      <c r="AK5" s="105">
        <v>6</v>
      </c>
      <c r="AL5" s="105">
        <v>6</v>
      </c>
      <c r="AM5" s="105">
        <v>6</v>
      </c>
      <c r="AN5" s="143">
        <v>9</v>
      </c>
      <c r="AO5" s="143">
        <v>9</v>
      </c>
      <c r="AP5" s="143">
        <v>10</v>
      </c>
      <c r="AQ5" s="143">
        <v>10</v>
      </c>
      <c r="AR5">
        <v>6</v>
      </c>
      <c r="AS5">
        <v>19</v>
      </c>
      <c r="AT5">
        <v>19</v>
      </c>
      <c r="AU5" s="149">
        <v>8.25</v>
      </c>
      <c r="AV5" s="105"/>
      <c r="AX5" s="37">
        <f t="shared" si="7"/>
        <v>1.0015625</v>
      </c>
      <c r="AY5"/>
      <c r="BA5"/>
      <c r="BB5"/>
      <c r="BC5"/>
      <c r="BD5" s="12"/>
      <c r="BE5" s="120">
        <v>90</v>
      </c>
      <c r="BF5" s="12">
        <v>50</v>
      </c>
      <c r="BG5" s="12">
        <v>35</v>
      </c>
      <c r="BH5" s="12">
        <v>50</v>
      </c>
      <c r="BI5">
        <v>50</v>
      </c>
      <c r="BJ5" s="149">
        <v>50</v>
      </c>
      <c r="BK5" s="149">
        <v>50</v>
      </c>
      <c r="BM5" s="38">
        <f t="shared" si="8"/>
        <v>0.9375</v>
      </c>
      <c r="BN5"/>
      <c r="BO5"/>
      <c r="BP5" s="125">
        <v>9</v>
      </c>
      <c r="BQ5">
        <v>20</v>
      </c>
      <c r="BR5">
        <v>100</v>
      </c>
      <c r="BS5" s="12">
        <v>100</v>
      </c>
      <c r="BT5" s="12">
        <v>100</v>
      </c>
      <c r="BU5" s="12">
        <v>20</v>
      </c>
      <c r="BV5" s="12">
        <v>100</v>
      </c>
      <c r="BW5" s="12">
        <v>20</v>
      </c>
      <c r="BX5" s="12">
        <v>100</v>
      </c>
      <c r="BY5">
        <v>20</v>
      </c>
      <c r="BZ5">
        <v>100</v>
      </c>
      <c r="CA5" s="14">
        <v>160</v>
      </c>
      <c r="CB5" s="149">
        <v>100</v>
      </c>
      <c r="CC5" s="149">
        <v>100</v>
      </c>
      <c r="CD5" s="149">
        <v>100</v>
      </c>
      <c r="CE5" s="149">
        <v>100</v>
      </c>
      <c r="CF5" s="149">
        <v>100</v>
      </c>
      <c r="CG5" s="12"/>
      <c r="CH5" s="39">
        <f t="shared" si="9"/>
        <v>1.0142857142857142</v>
      </c>
      <c r="CI5"/>
      <c r="CL5" s="47"/>
      <c r="CN5" s="12"/>
      <c r="CO5" s="12"/>
      <c r="CP5" s="11"/>
      <c r="CQ5" s="47"/>
      <c r="CR5" s="49"/>
      <c r="CS5" s="47">
        <f t="shared" si="10"/>
        <v>0</v>
      </c>
    </row>
    <row r="6" spans="1:97" s="7" customFormat="1" ht="12.75">
      <c r="A6" s="109">
        <v>3</v>
      </c>
      <c r="B6" s="12">
        <v>1015555</v>
      </c>
      <c r="C6" s="37">
        <f t="shared" si="1"/>
        <v>0.37250000000000005</v>
      </c>
      <c r="D6" s="38">
        <f t="shared" si="2"/>
        <v>0.315</v>
      </c>
      <c r="E6" s="39">
        <f t="shared" si="3"/>
        <v>0.24229323308270675</v>
      </c>
      <c r="F6" s="40"/>
      <c r="G6" s="41">
        <f t="shared" si="0"/>
        <v>0.9297932330827068</v>
      </c>
      <c r="H6" s="11"/>
      <c r="I6" s="42"/>
      <c r="J6" s="43"/>
      <c r="K6"/>
      <c r="L6" s="92" t="s">
        <v>14</v>
      </c>
      <c r="M6" s="11"/>
      <c r="N6" s="44">
        <f t="shared" si="4"/>
        <v>0.93125</v>
      </c>
      <c r="O6" s="45">
        <f t="shared" si="5"/>
        <v>0.9</v>
      </c>
      <c r="P6" s="46">
        <f t="shared" si="6"/>
        <v>0.969172932330827</v>
      </c>
      <c r="Q6" s="47"/>
      <c r="R6" s="11"/>
      <c r="S6" s="110">
        <v>180</v>
      </c>
      <c r="T6" s="50">
        <v>200</v>
      </c>
      <c r="U6" s="5"/>
      <c r="V6" s="5"/>
      <c r="W6" s="5"/>
      <c r="X6" s="80"/>
      <c r="Y6" s="11"/>
      <c r="Z6" s="11"/>
      <c r="AA6" s="158">
        <v>3</v>
      </c>
      <c r="AB6" s="12">
        <v>1015555</v>
      </c>
      <c r="AC6" s="91">
        <v>5</v>
      </c>
      <c r="AD6" s="91">
        <v>5</v>
      </c>
      <c r="AE6" s="91">
        <v>10</v>
      </c>
      <c r="AF6" s="91">
        <v>10</v>
      </c>
      <c r="AG6" s="91">
        <v>3</v>
      </c>
      <c r="AH6" s="91">
        <v>5</v>
      </c>
      <c r="AI6" s="91">
        <v>5</v>
      </c>
      <c r="AJ6" s="91">
        <v>6</v>
      </c>
      <c r="AK6" s="91">
        <v>6</v>
      </c>
      <c r="AL6" s="91">
        <v>5</v>
      </c>
      <c r="AM6" s="91">
        <v>5</v>
      </c>
      <c r="AN6" s="91">
        <v>10</v>
      </c>
      <c r="AO6" s="91">
        <v>10</v>
      </c>
      <c r="AP6" s="91">
        <v>11</v>
      </c>
      <c r="AQ6" s="91">
        <v>11</v>
      </c>
      <c r="AR6">
        <v>6</v>
      </c>
      <c r="AS6">
        <v>14</v>
      </c>
      <c r="AT6">
        <v>14</v>
      </c>
      <c r="AU6" s="149">
        <v>8</v>
      </c>
      <c r="AV6" s="91"/>
      <c r="AX6" s="37">
        <f t="shared" si="7"/>
        <v>0.93125</v>
      </c>
      <c r="AY6"/>
      <c r="BA6"/>
      <c r="BB6"/>
      <c r="BC6"/>
      <c r="BD6" s="12"/>
      <c r="BE6" s="121">
        <v>85</v>
      </c>
      <c r="BF6" s="12">
        <v>50</v>
      </c>
      <c r="BG6" s="12">
        <v>50</v>
      </c>
      <c r="BH6" s="12">
        <v>50</v>
      </c>
      <c r="BI6">
        <v>45</v>
      </c>
      <c r="BJ6" s="149">
        <v>50</v>
      </c>
      <c r="BK6" s="149">
        <v>30</v>
      </c>
      <c r="BM6" s="38">
        <f t="shared" si="8"/>
        <v>0.9</v>
      </c>
      <c r="BN6"/>
      <c r="BO6"/>
      <c r="BP6" s="125">
        <v>9</v>
      </c>
      <c r="BQ6">
        <v>20</v>
      </c>
      <c r="BR6">
        <v>100</v>
      </c>
      <c r="BS6" s="12">
        <v>100</v>
      </c>
      <c r="BT6" s="12">
        <v>70</v>
      </c>
      <c r="BU6" s="12">
        <v>20</v>
      </c>
      <c r="BV6" s="12">
        <v>70</v>
      </c>
      <c r="BW6" s="12">
        <v>20</v>
      </c>
      <c r="BX6" s="12">
        <v>100</v>
      </c>
      <c r="BY6">
        <v>20</v>
      </c>
      <c r="BZ6">
        <v>100</v>
      </c>
      <c r="CA6" s="7">
        <v>160</v>
      </c>
      <c r="CB6" s="149">
        <v>100</v>
      </c>
      <c r="CC6" s="149">
        <v>100</v>
      </c>
      <c r="CD6" s="149">
        <v>100</v>
      </c>
      <c r="CE6" s="149">
        <v>100</v>
      </c>
      <c r="CF6" s="149">
        <v>100</v>
      </c>
      <c r="CG6" s="12"/>
      <c r="CH6" s="39">
        <f t="shared" si="9"/>
        <v>0.969172932330827</v>
      </c>
      <c r="CI6"/>
      <c r="CL6" s="47"/>
      <c r="CN6" s="12"/>
      <c r="CO6" s="12"/>
      <c r="CP6" s="11"/>
      <c r="CQ6" s="47"/>
      <c r="CR6" s="49"/>
      <c r="CS6" s="47">
        <f t="shared" si="10"/>
        <v>0</v>
      </c>
    </row>
    <row r="7" spans="1:97" s="7" customFormat="1" ht="12.75">
      <c r="A7" s="157">
        <v>4</v>
      </c>
      <c r="B7" s="12">
        <v>1042332</v>
      </c>
      <c r="C7" s="37">
        <f t="shared" si="1"/>
        <v>0.41500000000000004</v>
      </c>
      <c r="D7" s="38">
        <f t="shared" si="2"/>
        <v>0.301875</v>
      </c>
      <c r="E7" s="39">
        <f t="shared" si="3"/>
        <v>0.18402255639097745</v>
      </c>
      <c r="F7" s="40"/>
      <c r="G7" s="41">
        <f t="shared" si="0"/>
        <v>0.9008975563909775</v>
      </c>
      <c r="H7" s="11"/>
      <c r="I7" s="42"/>
      <c r="J7" s="43"/>
      <c r="K7"/>
      <c r="L7" s="92" t="s">
        <v>56</v>
      </c>
      <c r="M7" s="11"/>
      <c r="N7" s="44">
        <f t="shared" si="4"/>
        <v>1.0375</v>
      </c>
      <c r="O7" s="45">
        <f t="shared" si="5"/>
        <v>0.8625</v>
      </c>
      <c r="P7" s="46">
        <f t="shared" si="6"/>
        <v>0.7360902255639098</v>
      </c>
      <c r="Q7" s="47"/>
      <c r="R7" s="11"/>
      <c r="S7" s="110">
        <v>100</v>
      </c>
      <c r="T7" s="50">
        <v>210</v>
      </c>
      <c r="U7" s="5"/>
      <c r="V7" s="5"/>
      <c r="W7" s="5"/>
      <c r="X7" s="80"/>
      <c r="Y7" s="11"/>
      <c r="Z7" s="11"/>
      <c r="AA7" s="158">
        <v>4</v>
      </c>
      <c r="AB7" s="12">
        <v>1042332</v>
      </c>
      <c r="AC7">
        <v>5</v>
      </c>
      <c r="AD7">
        <v>4</v>
      </c>
      <c r="AE7" s="105">
        <v>10</v>
      </c>
      <c r="AF7" s="105">
        <v>10</v>
      </c>
      <c r="AG7" s="105">
        <v>4</v>
      </c>
      <c r="AH7" s="105">
        <v>6</v>
      </c>
      <c r="AI7" s="105">
        <v>6</v>
      </c>
      <c r="AJ7" s="143">
        <v>6</v>
      </c>
      <c r="AK7" s="143">
        <v>6</v>
      </c>
      <c r="AL7" s="143">
        <v>4.5</v>
      </c>
      <c r="AM7" s="143">
        <v>4.5</v>
      </c>
      <c r="AN7" s="143">
        <v>10</v>
      </c>
      <c r="AO7" s="143">
        <v>10</v>
      </c>
      <c r="AP7" s="143">
        <v>11</v>
      </c>
      <c r="AQ7" s="143">
        <v>11</v>
      </c>
      <c r="AR7" s="11">
        <v>6</v>
      </c>
      <c r="AS7" s="11">
        <v>20.5</v>
      </c>
      <c r="AT7" s="11">
        <v>20.5</v>
      </c>
      <c r="AU7" s="149">
        <v>11</v>
      </c>
      <c r="AV7" s="143"/>
      <c r="AW7" s="48"/>
      <c r="AX7" s="37">
        <f t="shared" si="7"/>
        <v>1.0375</v>
      </c>
      <c r="AY7"/>
      <c r="BA7"/>
      <c r="BB7"/>
      <c r="BC7"/>
      <c r="BD7" s="12"/>
      <c r="BE7" s="120">
        <v>85</v>
      </c>
      <c r="BF7" s="12">
        <v>50</v>
      </c>
      <c r="BG7" s="12">
        <v>50</v>
      </c>
      <c r="BH7" s="12">
        <v>35</v>
      </c>
      <c r="BI7">
        <v>35</v>
      </c>
      <c r="BJ7" s="149">
        <v>45</v>
      </c>
      <c r="BK7" s="149">
        <v>45</v>
      </c>
      <c r="BM7" s="38">
        <f t="shared" si="8"/>
        <v>0.8625</v>
      </c>
      <c r="BN7"/>
      <c r="BO7"/>
      <c r="BP7" s="125">
        <v>9</v>
      </c>
      <c r="BQ7">
        <v>20</v>
      </c>
      <c r="BR7">
        <v>0</v>
      </c>
      <c r="BS7" s="12">
        <v>100</v>
      </c>
      <c r="BT7" s="12">
        <v>0</v>
      </c>
      <c r="BU7" s="12">
        <v>20</v>
      </c>
      <c r="BV7" s="12">
        <v>50</v>
      </c>
      <c r="BW7" s="12">
        <v>20</v>
      </c>
      <c r="BX7" s="12">
        <v>70</v>
      </c>
      <c r="BY7" s="11">
        <v>20</v>
      </c>
      <c r="BZ7">
        <v>92</v>
      </c>
      <c r="CA7" s="14">
        <v>140</v>
      </c>
      <c r="CB7" s="149">
        <v>70</v>
      </c>
      <c r="CC7" s="149">
        <v>96</v>
      </c>
      <c r="CD7" s="149">
        <v>92</v>
      </c>
      <c r="CE7" s="149">
        <v>90</v>
      </c>
      <c r="CF7" s="149">
        <v>90</v>
      </c>
      <c r="CG7" s="12"/>
      <c r="CH7" s="39">
        <f t="shared" si="9"/>
        <v>0.7360902255639098</v>
      </c>
      <c r="CI7"/>
      <c r="CL7" s="47"/>
      <c r="CN7" s="12"/>
      <c r="CO7" s="12"/>
      <c r="CP7" s="11"/>
      <c r="CQ7" s="47"/>
      <c r="CR7" s="49"/>
      <c r="CS7" s="47">
        <f t="shared" si="10"/>
        <v>0</v>
      </c>
    </row>
    <row r="8" spans="1:97" s="7" customFormat="1" ht="12.75">
      <c r="A8" s="109">
        <v>5</v>
      </c>
      <c r="B8" s="127">
        <v>1015616</v>
      </c>
      <c r="C8" s="37">
        <f t="shared" si="1"/>
        <v>0.35250000000000004</v>
      </c>
      <c r="D8" s="38">
        <f t="shared" si="2"/>
        <v>0.315</v>
      </c>
      <c r="E8" s="39">
        <f t="shared" si="3"/>
        <v>0.22349624060150375</v>
      </c>
      <c r="F8" s="40"/>
      <c r="G8" s="41">
        <f t="shared" si="0"/>
        <v>0.8909962406015037</v>
      </c>
      <c r="H8" s="11"/>
      <c r="I8" s="138"/>
      <c r="J8" s="52"/>
      <c r="K8" s="11"/>
      <c r="L8" s="92" t="s">
        <v>16</v>
      </c>
      <c r="M8" s="11"/>
      <c r="N8" s="44">
        <f t="shared" si="4"/>
        <v>0.88125</v>
      </c>
      <c r="O8" s="45">
        <f t="shared" si="5"/>
        <v>0.9</v>
      </c>
      <c r="P8" s="46">
        <f t="shared" si="6"/>
        <v>0.893984962406015</v>
      </c>
      <c r="Q8" s="47"/>
      <c r="R8" s="11"/>
      <c r="S8" s="139">
        <v>50</v>
      </c>
      <c r="T8" s="5">
        <v>200</v>
      </c>
      <c r="U8" s="5"/>
      <c r="V8" s="5"/>
      <c r="W8" s="5"/>
      <c r="X8" s="80"/>
      <c r="Y8" s="11"/>
      <c r="Z8" s="11"/>
      <c r="AA8" s="158">
        <v>5</v>
      </c>
      <c r="AB8" s="127">
        <v>1015616</v>
      </c>
      <c r="AC8" s="140">
        <v>6</v>
      </c>
      <c r="AD8" s="140">
        <v>6</v>
      </c>
      <c r="AE8" s="140">
        <v>7</v>
      </c>
      <c r="AF8" s="140">
        <v>7</v>
      </c>
      <c r="AG8" s="140">
        <v>6</v>
      </c>
      <c r="AH8" s="140">
        <v>6</v>
      </c>
      <c r="AI8" s="140">
        <v>6</v>
      </c>
      <c r="AJ8" s="14">
        <v>6</v>
      </c>
      <c r="AK8" s="14">
        <v>6</v>
      </c>
      <c r="AL8" s="14">
        <v>6</v>
      </c>
      <c r="AM8" s="14">
        <v>6</v>
      </c>
      <c r="AN8" s="14">
        <v>11</v>
      </c>
      <c r="AO8" s="14">
        <v>11</v>
      </c>
      <c r="AP8" s="14">
        <v>11</v>
      </c>
      <c r="AQ8" s="14">
        <v>11</v>
      </c>
      <c r="AR8" s="11">
        <v>6</v>
      </c>
      <c r="AS8" s="11">
        <v>9.5</v>
      </c>
      <c r="AT8" s="11">
        <v>9.5</v>
      </c>
      <c r="AU8" s="149">
        <v>4</v>
      </c>
      <c r="AV8" s="14"/>
      <c r="AX8" s="37">
        <f t="shared" si="7"/>
        <v>0.88125</v>
      </c>
      <c r="AY8"/>
      <c r="BA8" s="11"/>
      <c r="BB8" s="11"/>
      <c r="BC8" s="11"/>
      <c r="BD8" s="127"/>
      <c r="BE8" s="148">
        <v>90</v>
      </c>
      <c r="BF8" s="127">
        <v>50</v>
      </c>
      <c r="BG8" s="127">
        <v>45</v>
      </c>
      <c r="BH8" s="127">
        <v>35</v>
      </c>
      <c r="BI8" s="11">
        <v>40</v>
      </c>
      <c r="BJ8" s="149">
        <v>50</v>
      </c>
      <c r="BK8" s="149">
        <v>50</v>
      </c>
      <c r="BM8" s="38">
        <f t="shared" si="8"/>
        <v>0.9</v>
      </c>
      <c r="BN8"/>
      <c r="BO8" s="11"/>
      <c r="BP8" s="92">
        <v>9</v>
      </c>
      <c r="BQ8" s="11">
        <v>20</v>
      </c>
      <c r="BR8" s="11">
        <v>100</v>
      </c>
      <c r="BS8" s="127">
        <v>100</v>
      </c>
      <c r="BT8" s="127">
        <v>100</v>
      </c>
      <c r="BU8" s="12">
        <v>20</v>
      </c>
      <c r="BV8" s="12">
        <v>0</v>
      </c>
      <c r="BW8" s="127">
        <v>20</v>
      </c>
      <c r="BX8" s="127">
        <v>90</v>
      </c>
      <c r="BY8" s="11">
        <v>20</v>
      </c>
      <c r="BZ8" s="11">
        <v>100</v>
      </c>
      <c r="CA8" s="14">
        <v>160</v>
      </c>
      <c r="CB8" s="149">
        <v>50</v>
      </c>
      <c r="CC8" s="149">
        <v>100</v>
      </c>
      <c r="CD8" s="149">
        <v>100</v>
      </c>
      <c r="CE8" s="149">
        <v>100</v>
      </c>
      <c r="CF8" s="149">
        <v>100</v>
      </c>
      <c r="CG8" s="127"/>
      <c r="CH8" s="39">
        <f t="shared" si="9"/>
        <v>0.893984962406015</v>
      </c>
      <c r="CI8"/>
      <c r="CL8" s="47"/>
      <c r="CN8" s="127"/>
      <c r="CO8" s="127"/>
      <c r="CP8" s="11"/>
      <c r="CQ8" s="47"/>
      <c r="CR8" s="49"/>
      <c r="CS8" s="47">
        <f t="shared" si="10"/>
        <v>0</v>
      </c>
    </row>
    <row r="9" spans="1:97" s="7" customFormat="1" ht="12.75">
      <c r="A9" s="109">
        <v>6</v>
      </c>
      <c r="B9" s="12">
        <v>1026372</v>
      </c>
      <c r="C9" s="37">
        <f t="shared" si="1"/>
        <v>0.3375</v>
      </c>
      <c r="D9" s="38">
        <f t="shared" si="2"/>
        <v>0.2975</v>
      </c>
      <c r="E9" s="39">
        <f t="shared" si="3"/>
        <v>0.23477443609022555</v>
      </c>
      <c r="F9" s="40"/>
      <c r="G9" s="41">
        <f t="shared" si="0"/>
        <v>0.8697744360902255</v>
      </c>
      <c r="H9" s="11"/>
      <c r="I9" s="42"/>
      <c r="J9" s="43"/>
      <c r="K9"/>
      <c r="L9" s="1" t="s">
        <v>14</v>
      </c>
      <c r="M9" s="11"/>
      <c r="N9" s="44">
        <f t="shared" si="4"/>
        <v>0.84375</v>
      </c>
      <c r="O9" s="45">
        <f t="shared" si="5"/>
        <v>0.85</v>
      </c>
      <c r="P9" s="46">
        <f t="shared" si="6"/>
        <v>0.9390977443609022</v>
      </c>
      <c r="Q9" s="47"/>
      <c r="R9" s="11"/>
      <c r="S9" s="110">
        <v>30</v>
      </c>
      <c r="T9" s="50">
        <v>161</v>
      </c>
      <c r="U9" s="5"/>
      <c r="V9" s="5"/>
      <c r="W9" s="5"/>
      <c r="X9" s="80"/>
      <c r="Y9" s="11"/>
      <c r="Z9" s="11"/>
      <c r="AA9" s="158">
        <v>6</v>
      </c>
      <c r="AB9" s="12">
        <v>1026372</v>
      </c>
      <c r="AC9" s="91">
        <v>4</v>
      </c>
      <c r="AD9" s="105">
        <v>4</v>
      </c>
      <c r="AE9" s="105">
        <v>10</v>
      </c>
      <c r="AF9" s="105">
        <v>10</v>
      </c>
      <c r="AG9" s="105">
        <v>5</v>
      </c>
      <c r="AH9" s="105">
        <v>4.5</v>
      </c>
      <c r="AI9" s="105">
        <v>4.5</v>
      </c>
      <c r="AJ9" s="105">
        <v>6</v>
      </c>
      <c r="AK9" s="105">
        <v>6</v>
      </c>
      <c r="AL9" s="105">
        <v>4</v>
      </c>
      <c r="AM9" s="105">
        <v>4</v>
      </c>
      <c r="AN9" s="105">
        <v>9.5</v>
      </c>
      <c r="AO9" s="105">
        <v>9.5</v>
      </c>
      <c r="AP9" s="105">
        <v>9</v>
      </c>
      <c r="AQ9" s="105">
        <v>9</v>
      </c>
      <c r="AR9">
        <v>6</v>
      </c>
      <c r="AS9">
        <v>11</v>
      </c>
      <c r="AT9">
        <v>11</v>
      </c>
      <c r="AU9" s="149">
        <v>8</v>
      </c>
      <c r="AV9" s="105"/>
      <c r="AX9" s="37">
        <f t="shared" si="7"/>
        <v>0.84375</v>
      </c>
      <c r="AY9"/>
      <c r="BA9"/>
      <c r="BB9"/>
      <c r="BC9"/>
      <c r="BD9" s="12"/>
      <c r="BE9" s="120">
        <v>95</v>
      </c>
      <c r="BF9" s="12">
        <v>50</v>
      </c>
      <c r="BG9" s="12">
        <v>45</v>
      </c>
      <c r="BH9" s="12">
        <v>50</v>
      </c>
      <c r="BI9">
        <v>0</v>
      </c>
      <c r="BJ9" s="149">
        <v>50</v>
      </c>
      <c r="BK9" s="149">
        <v>50</v>
      </c>
      <c r="BM9" s="38">
        <f t="shared" si="8"/>
        <v>0.85</v>
      </c>
      <c r="BN9"/>
      <c r="BO9"/>
      <c r="BP9" s="125">
        <v>9</v>
      </c>
      <c r="BQ9">
        <v>20</v>
      </c>
      <c r="BR9">
        <v>100</v>
      </c>
      <c r="BS9" s="12">
        <v>100</v>
      </c>
      <c r="BT9" s="12">
        <v>100</v>
      </c>
      <c r="BU9" s="12">
        <v>20</v>
      </c>
      <c r="BV9" s="12">
        <v>100</v>
      </c>
      <c r="BW9" s="12">
        <v>20</v>
      </c>
      <c r="BX9" s="12">
        <v>100</v>
      </c>
      <c r="BY9">
        <v>20</v>
      </c>
      <c r="BZ9">
        <v>0</v>
      </c>
      <c r="CA9" s="7">
        <v>160</v>
      </c>
      <c r="CB9" s="149">
        <v>100</v>
      </c>
      <c r="CC9" s="149">
        <v>100</v>
      </c>
      <c r="CD9" s="149">
        <v>100</v>
      </c>
      <c r="CE9" s="149">
        <v>100</v>
      </c>
      <c r="CF9" s="149">
        <v>100</v>
      </c>
      <c r="CG9" s="12"/>
      <c r="CH9" s="39">
        <f t="shared" si="9"/>
        <v>0.9390977443609022</v>
      </c>
      <c r="CI9"/>
      <c r="CL9" s="47"/>
      <c r="CN9" s="12"/>
      <c r="CO9" s="12"/>
      <c r="CP9" s="11"/>
      <c r="CQ9" s="47"/>
      <c r="CR9" s="49"/>
      <c r="CS9" s="47">
        <f t="shared" si="10"/>
        <v>0</v>
      </c>
    </row>
    <row r="10" spans="1:97" s="7" customFormat="1" ht="12.75">
      <c r="A10" s="157">
        <v>7</v>
      </c>
      <c r="B10" s="12">
        <v>1014556</v>
      </c>
      <c r="C10" s="37">
        <f t="shared" si="1"/>
        <v>0.32875000000000004</v>
      </c>
      <c r="D10" s="38">
        <f t="shared" si="2"/>
        <v>0.315</v>
      </c>
      <c r="E10" s="39">
        <f t="shared" si="3"/>
        <v>0.22406015037593985</v>
      </c>
      <c r="F10" s="40"/>
      <c r="G10" s="41">
        <f t="shared" si="0"/>
        <v>0.8678101503759399</v>
      </c>
      <c r="H10" s="11"/>
      <c r="I10" s="42"/>
      <c r="J10" s="43"/>
      <c r="K10"/>
      <c r="L10" s="92" t="s">
        <v>17</v>
      </c>
      <c r="M10" s="11"/>
      <c r="N10" s="44">
        <f t="shared" si="4"/>
        <v>0.821875</v>
      </c>
      <c r="O10" s="45">
        <f t="shared" si="5"/>
        <v>0.9</v>
      </c>
      <c r="P10" s="46">
        <f t="shared" si="6"/>
        <v>0.8962406015037594</v>
      </c>
      <c r="Q10" s="47"/>
      <c r="R10" s="11"/>
      <c r="S10" s="110">
        <v>150</v>
      </c>
      <c r="T10" s="50">
        <v>170</v>
      </c>
      <c r="U10" s="5"/>
      <c r="V10" s="5"/>
      <c r="W10" s="5"/>
      <c r="X10" s="80"/>
      <c r="Y10" s="11"/>
      <c r="Z10" s="11"/>
      <c r="AA10" s="158">
        <v>7</v>
      </c>
      <c r="AB10" s="12">
        <v>1014556</v>
      </c>
      <c r="AC10" s="91">
        <v>4</v>
      </c>
      <c r="AD10" s="105">
        <v>3.5</v>
      </c>
      <c r="AE10" s="105">
        <v>7</v>
      </c>
      <c r="AF10" s="105">
        <v>7</v>
      </c>
      <c r="AG10" s="105">
        <v>4</v>
      </c>
      <c r="AH10" s="105">
        <v>5</v>
      </c>
      <c r="AI10" s="105">
        <v>5</v>
      </c>
      <c r="AJ10" s="143">
        <v>5.5</v>
      </c>
      <c r="AK10" s="143">
        <v>5.5</v>
      </c>
      <c r="AL10" s="143">
        <v>5.5</v>
      </c>
      <c r="AM10" s="143">
        <v>5.5</v>
      </c>
      <c r="AN10" s="105">
        <v>10</v>
      </c>
      <c r="AO10" s="105">
        <v>10</v>
      </c>
      <c r="AP10" s="143">
        <v>9.5</v>
      </c>
      <c r="AQ10" s="143">
        <v>9.5</v>
      </c>
      <c r="AR10" s="11">
        <v>1</v>
      </c>
      <c r="AS10" s="11">
        <v>13.5</v>
      </c>
      <c r="AT10" s="11">
        <v>13.5</v>
      </c>
      <c r="AU10" s="149">
        <v>7</v>
      </c>
      <c r="AV10" s="143"/>
      <c r="AX10" s="37">
        <f t="shared" si="7"/>
        <v>0.821875</v>
      </c>
      <c r="AY10"/>
      <c r="BA10"/>
      <c r="BB10"/>
      <c r="BC10"/>
      <c r="BD10" s="12"/>
      <c r="BE10" s="120">
        <v>90</v>
      </c>
      <c r="BF10" s="12">
        <v>50</v>
      </c>
      <c r="BG10" s="12">
        <v>35</v>
      </c>
      <c r="BH10" s="12">
        <v>50</v>
      </c>
      <c r="BI10">
        <v>35</v>
      </c>
      <c r="BJ10" s="149">
        <v>50</v>
      </c>
      <c r="BK10" s="149">
        <v>50</v>
      </c>
      <c r="BM10" s="38">
        <f t="shared" si="8"/>
        <v>0.9</v>
      </c>
      <c r="BN10"/>
      <c r="BO10"/>
      <c r="BP10" s="125">
        <v>9</v>
      </c>
      <c r="BQ10">
        <v>20</v>
      </c>
      <c r="BR10">
        <v>100</v>
      </c>
      <c r="BS10" s="12">
        <v>100</v>
      </c>
      <c r="BT10" s="12">
        <v>100</v>
      </c>
      <c r="BU10" s="12">
        <v>20</v>
      </c>
      <c r="BV10" s="12">
        <v>0</v>
      </c>
      <c r="BW10" s="12">
        <v>20</v>
      </c>
      <c r="BX10" s="12">
        <v>100</v>
      </c>
      <c r="BY10" s="11">
        <v>20</v>
      </c>
      <c r="BZ10">
        <v>75</v>
      </c>
      <c r="CA10" s="14">
        <v>158</v>
      </c>
      <c r="CB10" s="149">
        <v>100</v>
      </c>
      <c r="CC10" s="149">
        <v>100</v>
      </c>
      <c r="CD10" s="149">
        <v>70</v>
      </c>
      <c r="CE10" s="149">
        <v>100</v>
      </c>
      <c r="CF10" s="149">
        <v>100</v>
      </c>
      <c r="CG10" s="12"/>
      <c r="CH10" s="39">
        <f t="shared" si="9"/>
        <v>0.8962406015037594</v>
      </c>
      <c r="CI10"/>
      <c r="CL10" s="47"/>
      <c r="CN10" s="12"/>
      <c r="CO10" s="12"/>
      <c r="CP10" s="11"/>
      <c r="CQ10" s="47"/>
      <c r="CR10" s="49"/>
      <c r="CS10" s="47">
        <f t="shared" si="10"/>
        <v>0</v>
      </c>
    </row>
    <row r="11" spans="1:97" s="7" customFormat="1" ht="12.75">
      <c r="A11" s="157">
        <v>8</v>
      </c>
      <c r="B11" s="12">
        <v>1013780</v>
      </c>
      <c r="C11" s="37">
        <f t="shared" si="1"/>
        <v>0.37562500000000004</v>
      </c>
      <c r="D11" s="38">
        <f t="shared" si="2"/>
        <v>0.28874999999999995</v>
      </c>
      <c r="E11" s="39">
        <f t="shared" si="3"/>
        <v>0.20827067669172933</v>
      </c>
      <c r="F11" s="40"/>
      <c r="G11" s="41">
        <f t="shared" si="0"/>
        <v>0.8726456766917292</v>
      </c>
      <c r="H11" s="11"/>
      <c r="I11" s="42"/>
      <c r="J11" s="43"/>
      <c r="K11"/>
      <c r="L11" s="92" t="s">
        <v>16</v>
      </c>
      <c r="M11" s="11"/>
      <c r="N11" s="44">
        <f t="shared" si="4"/>
        <v>0.9390625</v>
      </c>
      <c r="O11" s="45">
        <f t="shared" si="5"/>
        <v>0.825</v>
      </c>
      <c r="P11" s="46">
        <f t="shared" si="6"/>
        <v>0.8330827067669173</v>
      </c>
      <c r="Q11" s="47"/>
      <c r="R11" s="11"/>
      <c r="S11" s="110">
        <v>200</v>
      </c>
      <c r="T11" s="50">
        <v>250</v>
      </c>
      <c r="U11" s="5"/>
      <c r="V11" s="5"/>
      <c r="W11" s="5"/>
      <c r="X11" s="80"/>
      <c r="Y11" s="11"/>
      <c r="Z11" s="11"/>
      <c r="AA11" s="158">
        <v>8</v>
      </c>
      <c r="AB11" s="12">
        <v>1013780</v>
      </c>
      <c r="AC11" s="91">
        <v>4.5</v>
      </c>
      <c r="AD11" s="105">
        <v>5</v>
      </c>
      <c r="AE11" s="105">
        <v>9</v>
      </c>
      <c r="AF11" s="105">
        <v>9</v>
      </c>
      <c r="AG11" s="105">
        <v>6</v>
      </c>
      <c r="AH11" s="105">
        <v>5</v>
      </c>
      <c r="AI11" s="105">
        <v>5</v>
      </c>
      <c r="AJ11" s="143">
        <v>6</v>
      </c>
      <c r="AK11" s="143">
        <v>6</v>
      </c>
      <c r="AL11" s="143">
        <v>5.5</v>
      </c>
      <c r="AM11" s="143">
        <v>5.5</v>
      </c>
      <c r="AN11" s="143">
        <v>10</v>
      </c>
      <c r="AO11" s="143">
        <v>10</v>
      </c>
      <c r="AP11" s="143">
        <v>11</v>
      </c>
      <c r="AQ11" s="143">
        <v>11</v>
      </c>
      <c r="AR11" s="11">
        <v>5</v>
      </c>
      <c r="AS11" s="11">
        <v>13.5</v>
      </c>
      <c r="AT11" s="11">
        <v>13.5</v>
      </c>
      <c r="AU11" s="150">
        <v>9.75</v>
      </c>
      <c r="AV11" s="143"/>
      <c r="AW11" s="14"/>
      <c r="AX11" s="37">
        <f t="shared" si="7"/>
        <v>0.9390625</v>
      </c>
      <c r="AY11"/>
      <c r="BA11"/>
      <c r="BB11"/>
      <c r="BC11"/>
      <c r="BD11" s="12"/>
      <c r="BE11" s="120">
        <v>85</v>
      </c>
      <c r="BF11" s="12">
        <v>50</v>
      </c>
      <c r="BG11" s="12">
        <v>25</v>
      </c>
      <c r="BH11" s="12">
        <v>35</v>
      </c>
      <c r="BI11">
        <v>35</v>
      </c>
      <c r="BJ11" s="149">
        <v>50</v>
      </c>
      <c r="BK11" s="149">
        <v>50</v>
      </c>
      <c r="BM11" s="38">
        <f t="shared" si="8"/>
        <v>0.825</v>
      </c>
      <c r="BN11"/>
      <c r="BO11"/>
      <c r="BP11" s="125">
        <v>9</v>
      </c>
      <c r="BQ11">
        <v>20</v>
      </c>
      <c r="BR11">
        <v>100</v>
      </c>
      <c r="BS11" s="12">
        <v>100</v>
      </c>
      <c r="BT11" s="12">
        <v>50</v>
      </c>
      <c r="BU11" s="12">
        <v>20</v>
      </c>
      <c r="BV11" s="12">
        <v>0</v>
      </c>
      <c r="BW11" s="12">
        <v>14</v>
      </c>
      <c r="BX11" s="12">
        <v>90</v>
      </c>
      <c r="BY11" s="11">
        <v>20</v>
      </c>
      <c r="BZ11">
        <v>98</v>
      </c>
      <c r="CA11" s="14">
        <v>117</v>
      </c>
      <c r="CB11" s="149">
        <v>70</v>
      </c>
      <c r="CC11" s="149">
        <v>100</v>
      </c>
      <c r="CD11" s="149">
        <v>100</v>
      </c>
      <c r="CE11" s="149">
        <v>100</v>
      </c>
      <c r="CF11" s="149">
        <v>100</v>
      </c>
      <c r="CG11" s="12"/>
      <c r="CH11" s="39">
        <f t="shared" si="9"/>
        <v>0.8330827067669173</v>
      </c>
      <c r="CI11"/>
      <c r="CL11" s="47"/>
      <c r="CN11" s="12"/>
      <c r="CO11" s="12"/>
      <c r="CP11" s="11"/>
      <c r="CQ11" s="47"/>
      <c r="CR11" s="49"/>
      <c r="CS11" s="47">
        <f t="shared" si="10"/>
        <v>0</v>
      </c>
    </row>
    <row r="12" spans="1:97" s="7" customFormat="1" ht="12.75">
      <c r="A12" s="109">
        <v>9</v>
      </c>
      <c r="B12" s="12">
        <v>1025656</v>
      </c>
      <c r="C12" s="37">
        <f t="shared" si="1"/>
        <v>0.3225</v>
      </c>
      <c r="D12" s="38">
        <f t="shared" si="2"/>
        <v>0.301875</v>
      </c>
      <c r="E12" s="39">
        <f t="shared" si="3"/>
        <v>0.23759398496240602</v>
      </c>
      <c r="F12" s="40"/>
      <c r="G12" s="41">
        <f t="shared" si="0"/>
        <v>0.861968984962406</v>
      </c>
      <c r="H12" s="11"/>
      <c r="I12" s="42"/>
      <c r="J12" s="43"/>
      <c r="K12"/>
      <c r="L12" s="1" t="s">
        <v>15</v>
      </c>
      <c r="M12" s="11"/>
      <c r="N12" s="44">
        <f t="shared" si="4"/>
        <v>0.80625</v>
      </c>
      <c r="O12" s="45">
        <f t="shared" si="5"/>
        <v>0.8625</v>
      </c>
      <c r="P12" s="46">
        <f t="shared" si="6"/>
        <v>0.9503759398496241</v>
      </c>
      <c r="Q12" s="47"/>
      <c r="R12" s="11"/>
      <c r="S12" s="110">
        <v>50</v>
      </c>
      <c r="T12" s="50">
        <v>130</v>
      </c>
      <c r="U12" s="5"/>
      <c r="V12" s="5"/>
      <c r="W12" s="5"/>
      <c r="X12" s="80"/>
      <c r="Y12" s="11"/>
      <c r="Z12" s="11"/>
      <c r="AA12" s="158">
        <v>9</v>
      </c>
      <c r="AB12" s="12">
        <v>1025656</v>
      </c>
      <c r="AC12">
        <v>4</v>
      </c>
      <c r="AD12" s="91">
        <v>3</v>
      </c>
      <c r="AE12" s="91">
        <v>8</v>
      </c>
      <c r="AF12" s="91">
        <v>8</v>
      </c>
      <c r="AG12" s="105">
        <v>4</v>
      </c>
      <c r="AH12" s="105">
        <v>4</v>
      </c>
      <c r="AI12" s="105">
        <v>4</v>
      </c>
      <c r="AJ12" s="105">
        <v>4</v>
      </c>
      <c r="AK12" s="105">
        <v>4</v>
      </c>
      <c r="AL12" s="105">
        <v>5</v>
      </c>
      <c r="AM12" s="105">
        <v>5</v>
      </c>
      <c r="AN12" s="143">
        <v>7</v>
      </c>
      <c r="AO12" s="143">
        <v>7</v>
      </c>
      <c r="AP12" s="143">
        <v>8</v>
      </c>
      <c r="AQ12" s="143">
        <v>8</v>
      </c>
      <c r="AR12">
        <v>5</v>
      </c>
      <c r="AS12">
        <v>17</v>
      </c>
      <c r="AT12">
        <v>17</v>
      </c>
      <c r="AU12" s="149">
        <v>7</v>
      </c>
      <c r="AV12" s="105"/>
      <c r="AX12" s="37">
        <f t="shared" si="7"/>
        <v>0.80625</v>
      </c>
      <c r="AY12"/>
      <c r="BA12"/>
      <c r="BB12"/>
      <c r="BC12"/>
      <c r="BD12" s="12"/>
      <c r="BE12" s="120">
        <v>75</v>
      </c>
      <c r="BF12" s="12">
        <v>50</v>
      </c>
      <c r="BG12" s="125">
        <v>50</v>
      </c>
      <c r="BH12" s="12">
        <v>35</v>
      </c>
      <c r="BI12">
        <v>35</v>
      </c>
      <c r="BJ12" s="149">
        <v>50</v>
      </c>
      <c r="BK12" s="149">
        <v>50</v>
      </c>
      <c r="BM12" s="38">
        <f t="shared" si="8"/>
        <v>0.8625</v>
      </c>
      <c r="BN12"/>
      <c r="BO12"/>
      <c r="BP12" s="125">
        <v>9</v>
      </c>
      <c r="BQ12" s="91">
        <v>20</v>
      </c>
      <c r="BR12" s="91">
        <v>50</v>
      </c>
      <c r="BS12" s="12">
        <v>100</v>
      </c>
      <c r="BT12" s="125">
        <v>100</v>
      </c>
      <c r="BU12" s="12">
        <v>20</v>
      </c>
      <c r="BV12" s="12">
        <v>100</v>
      </c>
      <c r="BW12" s="12">
        <v>20</v>
      </c>
      <c r="BX12" s="145">
        <v>70</v>
      </c>
      <c r="BY12">
        <v>20</v>
      </c>
      <c r="BZ12">
        <v>95</v>
      </c>
      <c r="CA12" s="14">
        <v>160</v>
      </c>
      <c r="CB12" s="149">
        <v>100</v>
      </c>
      <c r="CC12" s="149">
        <v>100</v>
      </c>
      <c r="CD12" s="149">
        <v>100</v>
      </c>
      <c r="CE12" s="149">
        <v>100</v>
      </c>
      <c r="CF12" s="149">
        <v>100</v>
      </c>
      <c r="CG12" s="12"/>
      <c r="CH12" s="39">
        <f t="shared" si="9"/>
        <v>0.9503759398496241</v>
      </c>
      <c r="CI12"/>
      <c r="CL12" s="47"/>
      <c r="CN12" s="12"/>
      <c r="CO12" s="12"/>
      <c r="CP12" s="11"/>
      <c r="CQ12" s="47"/>
      <c r="CR12" s="49"/>
      <c r="CS12" s="47">
        <f t="shared" si="10"/>
        <v>0</v>
      </c>
    </row>
    <row r="13" spans="1:97" s="7" customFormat="1" ht="12.75">
      <c r="A13" s="109">
        <v>10</v>
      </c>
      <c r="B13" s="12">
        <v>1017071</v>
      </c>
      <c r="C13" s="37">
        <f t="shared" si="1"/>
        <v>0.30875</v>
      </c>
      <c r="D13" s="38">
        <f t="shared" si="2"/>
        <v>0.310625</v>
      </c>
      <c r="E13" s="39">
        <f t="shared" si="3"/>
        <v>0.23289473684210527</v>
      </c>
      <c r="F13" s="40"/>
      <c r="G13" s="41">
        <f t="shared" si="0"/>
        <v>0.8522697368421053</v>
      </c>
      <c r="H13" s="11"/>
      <c r="I13" s="42"/>
      <c r="J13" s="43"/>
      <c r="K13"/>
      <c r="L13" s="92" t="s">
        <v>15</v>
      </c>
      <c r="M13" s="11"/>
      <c r="N13" s="44">
        <f t="shared" si="4"/>
        <v>0.771875</v>
      </c>
      <c r="O13" s="45">
        <f t="shared" si="5"/>
        <v>0.8875</v>
      </c>
      <c r="P13" s="46">
        <f t="shared" si="6"/>
        <v>0.9315789473684211</v>
      </c>
      <c r="Q13" s="47"/>
      <c r="R13" s="11"/>
      <c r="S13" s="110">
        <v>50</v>
      </c>
      <c r="T13" s="50">
        <v>277</v>
      </c>
      <c r="U13" s="5"/>
      <c r="V13" s="5"/>
      <c r="W13" s="5"/>
      <c r="X13" s="80"/>
      <c r="Y13" s="11"/>
      <c r="Z13" s="11"/>
      <c r="AA13" s="158">
        <v>10</v>
      </c>
      <c r="AB13" s="12">
        <v>1017071</v>
      </c>
      <c r="AC13" s="91">
        <v>4</v>
      </c>
      <c r="AD13" s="91">
        <v>4</v>
      </c>
      <c r="AE13" s="91">
        <v>7</v>
      </c>
      <c r="AF13" s="91">
        <v>7</v>
      </c>
      <c r="AG13" s="91">
        <v>4</v>
      </c>
      <c r="AH13" s="105">
        <v>4</v>
      </c>
      <c r="AI13" s="105">
        <v>4</v>
      </c>
      <c r="AJ13" s="105">
        <v>6</v>
      </c>
      <c r="AK13" s="105">
        <v>6</v>
      </c>
      <c r="AL13" s="105">
        <v>5</v>
      </c>
      <c r="AM13" s="105">
        <v>5</v>
      </c>
      <c r="AN13" s="105">
        <v>9</v>
      </c>
      <c r="AO13" s="105">
        <v>9</v>
      </c>
      <c r="AP13" s="105">
        <v>10</v>
      </c>
      <c r="AQ13" s="105">
        <v>10</v>
      </c>
      <c r="AR13">
        <v>3.5</v>
      </c>
      <c r="AS13">
        <v>10</v>
      </c>
      <c r="AT13">
        <v>10</v>
      </c>
      <c r="AU13" s="149">
        <v>6</v>
      </c>
      <c r="AV13" s="105"/>
      <c r="AX13" s="37">
        <f t="shared" si="7"/>
        <v>0.771875</v>
      </c>
      <c r="AY13"/>
      <c r="BA13"/>
      <c r="BB13"/>
      <c r="BC13"/>
      <c r="BD13" s="12"/>
      <c r="BE13" s="120">
        <v>80</v>
      </c>
      <c r="BF13" s="12">
        <v>50</v>
      </c>
      <c r="BG13" s="12">
        <v>50</v>
      </c>
      <c r="BH13" s="12">
        <v>45</v>
      </c>
      <c r="BI13">
        <v>35</v>
      </c>
      <c r="BJ13" s="149">
        <v>50</v>
      </c>
      <c r="BK13" s="149">
        <v>45</v>
      </c>
      <c r="BM13" s="38">
        <f t="shared" si="8"/>
        <v>0.8875</v>
      </c>
      <c r="BN13"/>
      <c r="BO13"/>
      <c r="BP13" s="125">
        <v>9</v>
      </c>
      <c r="BQ13">
        <v>20</v>
      </c>
      <c r="BR13">
        <v>100</v>
      </c>
      <c r="BS13" s="12">
        <v>100</v>
      </c>
      <c r="BT13" s="12">
        <v>70</v>
      </c>
      <c r="BU13" s="12">
        <v>20</v>
      </c>
      <c r="BV13" s="12">
        <v>70</v>
      </c>
      <c r="BW13" s="12">
        <v>20</v>
      </c>
      <c r="BX13" s="12">
        <v>70</v>
      </c>
      <c r="BY13">
        <v>20</v>
      </c>
      <c r="BZ13">
        <v>100</v>
      </c>
      <c r="CA13" s="7">
        <v>150</v>
      </c>
      <c r="CB13" s="149">
        <v>100</v>
      </c>
      <c r="CC13" s="149">
        <v>90</v>
      </c>
      <c r="CD13" s="149">
        <v>100</v>
      </c>
      <c r="CE13" s="149">
        <v>100</v>
      </c>
      <c r="CF13" s="149">
        <v>100</v>
      </c>
      <c r="CG13" s="12"/>
      <c r="CH13" s="39">
        <f t="shared" si="9"/>
        <v>0.9315789473684211</v>
      </c>
      <c r="CI13"/>
      <c r="CL13" s="47"/>
      <c r="CN13" s="12"/>
      <c r="CO13" s="12"/>
      <c r="CP13" s="11"/>
      <c r="CQ13" s="47"/>
      <c r="CR13" s="49"/>
      <c r="CS13" s="47">
        <f t="shared" si="10"/>
        <v>0</v>
      </c>
    </row>
    <row r="14" spans="1:97" s="7" customFormat="1" ht="12.75">
      <c r="A14" s="109">
        <v>11</v>
      </c>
      <c r="B14" s="12">
        <v>1044457</v>
      </c>
      <c r="C14" s="37">
        <f t="shared" si="1"/>
        <v>0.340625</v>
      </c>
      <c r="D14" s="38">
        <f t="shared" si="2"/>
        <v>0.29312499999999997</v>
      </c>
      <c r="E14" s="39">
        <f t="shared" si="3"/>
        <v>0.18853383458646616</v>
      </c>
      <c r="F14" s="40"/>
      <c r="G14" s="41">
        <f t="shared" si="0"/>
        <v>0.8222838345864663</v>
      </c>
      <c r="H14" s="11"/>
      <c r="I14" s="42"/>
      <c r="J14" s="43"/>
      <c r="K14"/>
      <c r="L14" s="1" t="s">
        <v>16</v>
      </c>
      <c r="M14" s="11"/>
      <c r="N14" s="44">
        <f t="shared" si="4"/>
        <v>0.8515625</v>
      </c>
      <c r="O14" s="45">
        <f t="shared" si="5"/>
        <v>0.8375</v>
      </c>
      <c r="P14" s="46">
        <f t="shared" si="6"/>
        <v>0.7541353383458647</v>
      </c>
      <c r="Q14" s="47"/>
      <c r="R14" s="11"/>
      <c r="S14" s="110">
        <v>50</v>
      </c>
      <c r="T14" s="50">
        <v>219</v>
      </c>
      <c r="U14" s="5"/>
      <c r="V14" s="5"/>
      <c r="W14" s="5"/>
      <c r="X14" s="80"/>
      <c r="Y14" s="11"/>
      <c r="Z14" s="11"/>
      <c r="AA14" s="158">
        <v>11</v>
      </c>
      <c r="AB14" s="12">
        <v>1044457</v>
      </c>
      <c r="AC14">
        <v>5</v>
      </c>
      <c r="AD14">
        <v>4</v>
      </c>
      <c r="AE14" s="91">
        <v>9</v>
      </c>
      <c r="AF14" s="91">
        <v>9</v>
      </c>
      <c r="AG14" s="105">
        <v>5</v>
      </c>
      <c r="AH14" s="105">
        <v>6</v>
      </c>
      <c r="AI14" s="105">
        <v>6</v>
      </c>
      <c r="AJ14" s="105">
        <v>4.5</v>
      </c>
      <c r="AK14" s="105">
        <v>4.5</v>
      </c>
      <c r="AL14" s="105">
        <v>5</v>
      </c>
      <c r="AM14" s="105">
        <v>5</v>
      </c>
      <c r="AN14" s="143">
        <v>10</v>
      </c>
      <c r="AO14" s="143">
        <v>10</v>
      </c>
      <c r="AP14" s="143">
        <v>10</v>
      </c>
      <c r="AQ14" s="143">
        <v>10</v>
      </c>
      <c r="AR14">
        <v>4</v>
      </c>
      <c r="AS14">
        <v>11</v>
      </c>
      <c r="AT14">
        <v>11</v>
      </c>
      <c r="AU14" s="149">
        <v>7.25</v>
      </c>
      <c r="AV14" s="105"/>
      <c r="AX14" s="37">
        <f t="shared" si="7"/>
        <v>0.8515625</v>
      </c>
      <c r="AY14"/>
      <c r="BA14"/>
      <c r="BB14"/>
      <c r="BC14"/>
      <c r="BD14" s="12"/>
      <c r="BE14" s="120">
        <v>80</v>
      </c>
      <c r="BF14" s="125">
        <v>40</v>
      </c>
      <c r="BG14" s="92">
        <v>40</v>
      </c>
      <c r="BH14" s="12">
        <v>45</v>
      </c>
      <c r="BI14">
        <v>50</v>
      </c>
      <c r="BJ14" s="149">
        <v>45</v>
      </c>
      <c r="BK14" s="149">
        <v>35</v>
      </c>
      <c r="BM14" s="38">
        <f t="shared" si="8"/>
        <v>0.8375</v>
      </c>
      <c r="BN14"/>
      <c r="BO14"/>
      <c r="BP14" s="125">
        <v>9</v>
      </c>
      <c r="BQ14" s="91">
        <v>14</v>
      </c>
      <c r="BR14" s="91">
        <v>70</v>
      </c>
      <c r="BS14" s="125">
        <v>80</v>
      </c>
      <c r="BT14" s="125">
        <v>70</v>
      </c>
      <c r="BU14" s="125">
        <v>20</v>
      </c>
      <c r="BV14" s="125">
        <v>100</v>
      </c>
      <c r="BW14" s="12">
        <v>20</v>
      </c>
      <c r="BX14" s="12">
        <v>90</v>
      </c>
      <c r="BY14">
        <v>20</v>
      </c>
      <c r="BZ14">
        <v>0</v>
      </c>
      <c r="CA14" s="14">
        <v>160</v>
      </c>
      <c r="CB14" s="149">
        <v>0</v>
      </c>
      <c r="CC14" s="149">
        <v>100</v>
      </c>
      <c r="CD14" s="149">
        <v>50</v>
      </c>
      <c r="CE14" s="149">
        <v>100</v>
      </c>
      <c r="CF14" s="149">
        <v>100</v>
      </c>
      <c r="CG14" s="12"/>
      <c r="CH14" s="39">
        <f t="shared" si="9"/>
        <v>0.7541353383458647</v>
      </c>
      <c r="CI14"/>
      <c r="CL14" s="47"/>
      <c r="CN14" s="12"/>
      <c r="CO14" s="12"/>
      <c r="CP14" s="11"/>
      <c r="CQ14" s="47"/>
      <c r="CR14" s="49"/>
      <c r="CS14" s="47">
        <f t="shared" si="10"/>
        <v>0</v>
      </c>
    </row>
    <row r="15" spans="1:97" s="7" customFormat="1" ht="12.75">
      <c r="A15" s="157">
        <v>12</v>
      </c>
      <c r="B15" s="12">
        <v>1017866</v>
      </c>
      <c r="C15" s="37">
        <f t="shared" si="1"/>
        <v>0.31000000000000005</v>
      </c>
      <c r="D15" s="38">
        <f t="shared" si="2"/>
        <v>0.27999999999999997</v>
      </c>
      <c r="E15" s="39">
        <f t="shared" si="3"/>
        <v>0.23289473684210527</v>
      </c>
      <c r="F15" s="40"/>
      <c r="G15" s="41">
        <f t="shared" si="0"/>
        <v>0.8228947368421053</v>
      </c>
      <c r="H15" s="11"/>
      <c r="I15" s="42"/>
      <c r="J15" s="43"/>
      <c r="K15"/>
      <c r="L15" s="92" t="s">
        <v>16</v>
      </c>
      <c r="M15" s="11"/>
      <c r="N15" s="44">
        <f t="shared" si="4"/>
        <v>0.775</v>
      </c>
      <c r="O15" s="45">
        <f t="shared" si="5"/>
        <v>0.8</v>
      </c>
      <c r="P15" s="46">
        <f t="shared" si="6"/>
        <v>0.9315789473684211</v>
      </c>
      <c r="Q15" s="47"/>
      <c r="R15" s="11"/>
      <c r="S15" s="110">
        <v>150</v>
      </c>
      <c r="T15" s="50">
        <v>200</v>
      </c>
      <c r="U15" s="5"/>
      <c r="V15" s="5"/>
      <c r="W15" s="5"/>
      <c r="X15" s="80"/>
      <c r="Y15" s="11"/>
      <c r="Z15" s="11"/>
      <c r="AA15" s="158">
        <v>12</v>
      </c>
      <c r="AB15" s="12">
        <v>1017866</v>
      </c>
      <c r="AC15" s="105">
        <v>5</v>
      </c>
      <c r="AD15" s="105">
        <v>5</v>
      </c>
      <c r="AE15" s="105">
        <v>9</v>
      </c>
      <c r="AF15" s="105">
        <v>9</v>
      </c>
      <c r="AG15" s="105">
        <v>5</v>
      </c>
      <c r="AH15" s="105">
        <v>4.5</v>
      </c>
      <c r="AI15" s="105">
        <v>4.5</v>
      </c>
      <c r="AJ15" s="143">
        <v>4</v>
      </c>
      <c r="AK15" s="143">
        <v>4</v>
      </c>
      <c r="AL15" s="143">
        <v>5</v>
      </c>
      <c r="AM15" s="143">
        <v>5</v>
      </c>
      <c r="AN15" s="143">
        <v>7</v>
      </c>
      <c r="AO15" s="143">
        <v>7</v>
      </c>
      <c r="AP15" s="143">
        <v>8.5</v>
      </c>
      <c r="AQ15" s="143">
        <v>8.5</v>
      </c>
      <c r="AR15" s="11">
        <v>6</v>
      </c>
      <c r="AS15" s="11">
        <v>9</v>
      </c>
      <c r="AT15" s="11">
        <v>9</v>
      </c>
      <c r="AU15" s="149">
        <v>9</v>
      </c>
      <c r="AV15" s="143"/>
      <c r="AW15" s="14"/>
      <c r="AX15" s="37">
        <f t="shared" si="7"/>
        <v>0.775</v>
      </c>
      <c r="AY15"/>
      <c r="BA15"/>
      <c r="BB15"/>
      <c r="BC15"/>
      <c r="BD15" s="12"/>
      <c r="BE15" s="120">
        <v>90</v>
      </c>
      <c r="BF15" s="12">
        <v>50</v>
      </c>
      <c r="BG15" s="12">
        <v>35</v>
      </c>
      <c r="BH15" s="12">
        <v>0</v>
      </c>
      <c r="BI15">
        <v>45</v>
      </c>
      <c r="BJ15" s="149">
        <v>50</v>
      </c>
      <c r="BK15" s="149">
        <v>50</v>
      </c>
      <c r="BM15" s="38">
        <f t="shared" si="8"/>
        <v>0.8</v>
      </c>
      <c r="BN15"/>
      <c r="BO15"/>
      <c r="BP15" s="125">
        <v>9</v>
      </c>
      <c r="BQ15">
        <v>20</v>
      </c>
      <c r="BR15">
        <v>100</v>
      </c>
      <c r="BS15" s="12">
        <v>100</v>
      </c>
      <c r="BT15" s="12">
        <v>100</v>
      </c>
      <c r="BU15" s="12">
        <v>20</v>
      </c>
      <c r="BV15" s="12">
        <v>100</v>
      </c>
      <c r="BW15" s="12">
        <v>14</v>
      </c>
      <c r="BX15" s="12">
        <v>0</v>
      </c>
      <c r="BY15" s="11">
        <v>20</v>
      </c>
      <c r="BZ15">
        <v>96</v>
      </c>
      <c r="CA15" s="14">
        <v>160</v>
      </c>
      <c r="CB15" s="149">
        <v>100</v>
      </c>
      <c r="CC15" s="149">
        <v>100</v>
      </c>
      <c r="CD15" s="149">
        <v>100</v>
      </c>
      <c r="CE15" s="149">
        <v>100</v>
      </c>
      <c r="CF15" s="149">
        <v>100</v>
      </c>
      <c r="CG15" s="12"/>
      <c r="CH15" s="39">
        <f t="shared" si="9"/>
        <v>0.9315789473684211</v>
      </c>
      <c r="CI15"/>
      <c r="CL15" s="47"/>
      <c r="CN15" s="12"/>
      <c r="CO15" s="12"/>
      <c r="CP15" s="11"/>
      <c r="CQ15" s="47"/>
      <c r="CR15" s="49"/>
      <c r="CS15" s="47">
        <f t="shared" si="10"/>
        <v>0</v>
      </c>
    </row>
    <row r="16" spans="1:97" s="7" customFormat="1" ht="12.75">
      <c r="A16" s="109">
        <v>13</v>
      </c>
      <c r="B16" s="12">
        <v>1014310</v>
      </c>
      <c r="C16" s="37">
        <f t="shared" si="1"/>
        <v>0.3175</v>
      </c>
      <c r="D16" s="38">
        <f t="shared" si="2"/>
        <v>0.33249999999999996</v>
      </c>
      <c r="E16" s="39">
        <f t="shared" si="3"/>
        <v>0.16146616541353384</v>
      </c>
      <c r="F16" s="40"/>
      <c r="G16" s="41">
        <f t="shared" si="0"/>
        <v>0.8114661654135338</v>
      </c>
      <c r="H16" s="11"/>
      <c r="I16" s="42"/>
      <c r="J16" s="43"/>
      <c r="K16"/>
      <c r="L16" s="92" t="s">
        <v>14</v>
      </c>
      <c r="M16" s="11"/>
      <c r="N16" s="44">
        <f t="shared" si="4"/>
        <v>0.79375</v>
      </c>
      <c r="O16" s="45">
        <f t="shared" si="5"/>
        <v>0.95</v>
      </c>
      <c r="P16" s="46">
        <f t="shared" si="6"/>
        <v>0.6458646616541354</v>
      </c>
      <c r="Q16" s="47"/>
      <c r="R16" s="11"/>
      <c r="S16" s="110">
        <v>100</v>
      </c>
      <c r="T16" s="50">
        <v>130</v>
      </c>
      <c r="U16" s="5"/>
      <c r="V16" s="5"/>
      <c r="W16" s="5"/>
      <c r="X16" s="80"/>
      <c r="Y16" s="11"/>
      <c r="Z16" s="11"/>
      <c r="AA16" s="158">
        <v>13</v>
      </c>
      <c r="AB16" s="12">
        <v>1014310</v>
      </c>
      <c r="AC16" s="91">
        <v>4</v>
      </c>
      <c r="AD16" s="91">
        <v>3.5</v>
      </c>
      <c r="AE16" s="91">
        <v>5</v>
      </c>
      <c r="AF16" s="91">
        <v>5</v>
      </c>
      <c r="AG16" s="91">
        <v>2</v>
      </c>
      <c r="AH16" s="105">
        <v>5</v>
      </c>
      <c r="AI16" s="105">
        <v>5</v>
      </c>
      <c r="AJ16" s="105">
        <v>3.5</v>
      </c>
      <c r="AK16" s="105">
        <v>3.5</v>
      </c>
      <c r="AL16" s="105">
        <v>4.5</v>
      </c>
      <c r="AM16" s="105">
        <v>4.5</v>
      </c>
      <c r="AN16" s="105">
        <v>9</v>
      </c>
      <c r="AO16" s="105">
        <v>9</v>
      </c>
      <c r="AP16" s="105">
        <v>10</v>
      </c>
      <c r="AQ16" s="105">
        <v>10</v>
      </c>
      <c r="AR16">
        <v>2</v>
      </c>
      <c r="AS16">
        <v>16.5</v>
      </c>
      <c r="AT16">
        <v>16.5</v>
      </c>
      <c r="AU16" s="149">
        <v>8.5</v>
      </c>
      <c r="AV16" s="105"/>
      <c r="AX16" s="37">
        <f t="shared" si="7"/>
        <v>0.79375</v>
      </c>
      <c r="AY16"/>
      <c r="BA16"/>
      <c r="BB16"/>
      <c r="BC16"/>
      <c r="BD16" s="12"/>
      <c r="BE16" s="120">
        <v>80</v>
      </c>
      <c r="BF16" s="12">
        <v>50</v>
      </c>
      <c r="BG16" s="12">
        <v>50</v>
      </c>
      <c r="BH16" s="12">
        <v>50</v>
      </c>
      <c r="BI16">
        <v>50</v>
      </c>
      <c r="BJ16" s="149">
        <v>50</v>
      </c>
      <c r="BK16" s="149">
        <v>50</v>
      </c>
      <c r="BM16" s="38">
        <f t="shared" si="8"/>
        <v>0.95</v>
      </c>
      <c r="BN16"/>
      <c r="BO16"/>
      <c r="BP16" s="125">
        <v>9</v>
      </c>
      <c r="BQ16">
        <v>20</v>
      </c>
      <c r="BR16">
        <v>100</v>
      </c>
      <c r="BS16" s="12">
        <v>0</v>
      </c>
      <c r="BT16" s="12">
        <v>100</v>
      </c>
      <c r="BU16" s="12">
        <v>20</v>
      </c>
      <c r="BV16" s="12">
        <v>0</v>
      </c>
      <c r="BW16" s="12">
        <v>20</v>
      </c>
      <c r="BX16" s="12">
        <v>100</v>
      </c>
      <c r="BY16">
        <v>20</v>
      </c>
      <c r="BZ16">
        <v>0</v>
      </c>
      <c r="CA16" s="14">
        <v>0</v>
      </c>
      <c r="CB16" s="149">
        <v>70</v>
      </c>
      <c r="CC16" s="149">
        <v>100</v>
      </c>
      <c r="CD16" s="149">
        <v>100</v>
      </c>
      <c r="CE16" s="149">
        <v>100</v>
      </c>
      <c r="CF16" s="149">
        <v>100</v>
      </c>
      <c r="CG16" s="12"/>
      <c r="CH16" s="39">
        <f t="shared" si="9"/>
        <v>0.6458646616541354</v>
      </c>
      <c r="CI16"/>
      <c r="CL16" s="47"/>
      <c r="CN16" s="12"/>
      <c r="CO16" s="12"/>
      <c r="CP16" s="11"/>
      <c r="CQ16" s="47"/>
      <c r="CR16" s="49"/>
      <c r="CS16" s="47">
        <f t="shared" si="10"/>
        <v>0</v>
      </c>
    </row>
    <row r="17" spans="1:97" s="7" customFormat="1" ht="12.75">
      <c r="A17" s="109">
        <v>14</v>
      </c>
      <c r="B17" s="12">
        <v>1013603</v>
      </c>
      <c r="C17" s="37">
        <f t="shared" si="1"/>
        <v>0.318</v>
      </c>
      <c r="D17" s="38">
        <f t="shared" si="2"/>
        <v>0.284375</v>
      </c>
      <c r="E17" s="39">
        <f t="shared" si="3"/>
        <v>0.2050751879699248</v>
      </c>
      <c r="F17" s="40"/>
      <c r="G17" s="41">
        <f t="shared" si="0"/>
        <v>0.8074501879699247</v>
      </c>
      <c r="H17" s="11"/>
      <c r="I17" s="42"/>
      <c r="J17" s="43"/>
      <c r="K17"/>
      <c r="L17" s="92" t="s">
        <v>15</v>
      </c>
      <c r="M17" s="11"/>
      <c r="N17" s="44">
        <f t="shared" si="4"/>
        <v>0.7949999999999999</v>
      </c>
      <c r="O17" s="45">
        <f t="shared" si="5"/>
        <v>0.8125</v>
      </c>
      <c r="P17" s="46">
        <f t="shared" si="6"/>
        <v>0.8203007518796992</v>
      </c>
      <c r="Q17" s="47"/>
      <c r="R17" s="11"/>
      <c r="S17" s="110">
        <v>100</v>
      </c>
      <c r="T17" s="50">
        <v>205</v>
      </c>
      <c r="U17" s="5"/>
      <c r="V17" s="5"/>
      <c r="W17" s="5"/>
      <c r="X17" s="80"/>
      <c r="Y17" s="11"/>
      <c r="Z17" s="11"/>
      <c r="AA17" s="158">
        <v>14</v>
      </c>
      <c r="AB17" s="12">
        <v>1013603</v>
      </c>
      <c r="AC17" s="105">
        <v>4</v>
      </c>
      <c r="AD17" s="105">
        <v>4</v>
      </c>
      <c r="AE17" s="105">
        <v>7</v>
      </c>
      <c r="AF17" s="105">
        <v>7</v>
      </c>
      <c r="AG17" s="105">
        <v>5</v>
      </c>
      <c r="AH17" s="105">
        <v>5</v>
      </c>
      <c r="AI17" s="105">
        <v>5</v>
      </c>
      <c r="AJ17" s="143">
        <v>5</v>
      </c>
      <c r="AK17" s="143">
        <v>5</v>
      </c>
      <c r="AL17" s="143">
        <v>5</v>
      </c>
      <c r="AM17" s="143">
        <v>5</v>
      </c>
      <c r="AN17" s="143">
        <v>8.6</v>
      </c>
      <c r="AO17" s="143">
        <v>8.6</v>
      </c>
      <c r="AP17" s="143">
        <v>9</v>
      </c>
      <c r="AQ17" s="143">
        <v>9</v>
      </c>
      <c r="AR17" s="11">
        <v>6</v>
      </c>
      <c r="AS17" s="11">
        <v>10</v>
      </c>
      <c r="AT17" s="11">
        <v>10</v>
      </c>
      <c r="AU17" s="149">
        <v>9</v>
      </c>
      <c r="AV17" s="143"/>
      <c r="AW17"/>
      <c r="AX17" s="37">
        <f t="shared" si="7"/>
        <v>0.7949999999999999</v>
      </c>
      <c r="AY17"/>
      <c r="BA17"/>
      <c r="BB17"/>
      <c r="BC17"/>
      <c r="BD17" s="12"/>
      <c r="BE17" s="120">
        <v>80</v>
      </c>
      <c r="BF17" s="12">
        <v>50</v>
      </c>
      <c r="BG17" s="12">
        <v>45</v>
      </c>
      <c r="BH17" s="12">
        <v>10</v>
      </c>
      <c r="BI17">
        <v>50</v>
      </c>
      <c r="BJ17" s="149">
        <v>45</v>
      </c>
      <c r="BK17" s="149">
        <v>45</v>
      </c>
      <c r="BM17" s="38">
        <f t="shared" si="8"/>
        <v>0.8125</v>
      </c>
      <c r="BN17"/>
      <c r="BO17"/>
      <c r="BP17" s="125">
        <v>9</v>
      </c>
      <c r="BQ17">
        <v>16</v>
      </c>
      <c r="BR17">
        <v>100</v>
      </c>
      <c r="BS17" s="12">
        <v>70</v>
      </c>
      <c r="BT17" s="12">
        <v>70</v>
      </c>
      <c r="BU17" s="12">
        <v>20</v>
      </c>
      <c r="BV17" s="12">
        <v>70</v>
      </c>
      <c r="BW17" s="12">
        <v>16</v>
      </c>
      <c r="BX17" s="12">
        <v>0</v>
      </c>
      <c r="BY17" s="11">
        <v>20</v>
      </c>
      <c r="BZ17">
        <v>100</v>
      </c>
      <c r="CA17" s="14">
        <v>160</v>
      </c>
      <c r="CB17" s="149">
        <v>50</v>
      </c>
      <c r="CC17" s="149">
        <v>90</v>
      </c>
      <c r="CD17" s="149">
        <v>100</v>
      </c>
      <c r="CE17" s="149">
        <v>100</v>
      </c>
      <c r="CF17" s="149">
        <v>100</v>
      </c>
      <c r="CG17" s="12"/>
      <c r="CH17" s="39">
        <f t="shared" si="9"/>
        <v>0.8203007518796992</v>
      </c>
      <c r="CI17"/>
      <c r="CL17" s="47"/>
      <c r="CN17" s="12"/>
      <c r="CO17" s="12"/>
      <c r="CP17" s="11"/>
      <c r="CQ17" s="47"/>
      <c r="CR17" s="49"/>
      <c r="CS17" s="47"/>
    </row>
    <row r="18" spans="1:97" s="7" customFormat="1" ht="12.75">
      <c r="A18" s="109">
        <v>15</v>
      </c>
      <c r="B18" s="12">
        <v>1015320</v>
      </c>
      <c r="C18" s="37">
        <f t="shared" si="1"/>
        <v>0.23375</v>
      </c>
      <c r="D18" s="38">
        <f t="shared" si="2"/>
        <v>0.310625</v>
      </c>
      <c r="E18" s="39">
        <f t="shared" si="3"/>
        <v>0.24793233082706767</v>
      </c>
      <c r="F18" s="40"/>
      <c r="G18" s="41">
        <f t="shared" si="0"/>
        <v>0.7923073308270677</v>
      </c>
      <c r="H18" s="11"/>
      <c r="I18" s="42"/>
      <c r="J18" s="43"/>
      <c r="K18"/>
      <c r="L18" s="1" t="s">
        <v>16</v>
      </c>
      <c r="M18" s="11"/>
      <c r="N18" s="44">
        <f t="shared" si="4"/>
        <v>0.584375</v>
      </c>
      <c r="O18" s="45">
        <f t="shared" si="5"/>
        <v>0.8875</v>
      </c>
      <c r="P18" s="46">
        <f t="shared" si="6"/>
        <v>0.9917293233082707</v>
      </c>
      <c r="Q18" s="47"/>
      <c r="R18" s="11"/>
      <c r="S18" s="110">
        <v>40</v>
      </c>
      <c r="T18" s="50">
        <v>107</v>
      </c>
      <c r="U18" s="5"/>
      <c r="V18" s="5"/>
      <c r="W18" s="5"/>
      <c r="X18" s="80"/>
      <c r="Y18" s="11"/>
      <c r="Z18" s="11"/>
      <c r="AA18" s="158">
        <v>15</v>
      </c>
      <c r="AB18" s="12">
        <v>1015320</v>
      </c>
      <c r="AC18" s="91">
        <v>1</v>
      </c>
      <c r="AD18" s="91">
        <v>1</v>
      </c>
      <c r="AE18" s="91">
        <v>6</v>
      </c>
      <c r="AF18" s="91">
        <v>6</v>
      </c>
      <c r="AG18" s="105">
        <v>1.5</v>
      </c>
      <c r="AH18" s="105">
        <v>2.5</v>
      </c>
      <c r="AI18" s="105">
        <v>2.5</v>
      </c>
      <c r="AJ18" s="105">
        <v>5.5</v>
      </c>
      <c r="AK18" s="105">
        <v>5.5</v>
      </c>
      <c r="AL18" s="105">
        <v>6</v>
      </c>
      <c r="AM18" s="105">
        <v>6</v>
      </c>
      <c r="AN18" s="143">
        <v>7</v>
      </c>
      <c r="AO18" s="143">
        <v>7</v>
      </c>
      <c r="AP18" s="143">
        <v>9</v>
      </c>
      <c r="AQ18" s="143">
        <v>9</v>
      </c>
      <c r="AR18">
        <v>4</v>
      </c>
      <c r="AS18">
        <v>4.5</v>
      </c>
      <c r="AT18">
        <v>4.5</v>
      </c>
      <c r="AU18" s="150">
        <v>5</v>
      </c>
      <c r="AV18" s="105"/>
      <c r="AX18" s="37">
        <f t="shared" si="7"/>
        <v>0.584375</v>
      </c>
      <c r="AY18"/>
      <c r="BA18"/>
      <c r="BB18"/>
      <c r="BC18"/>
      <c r="BD18" s="12"/>
      <c r="BE18" s="120">
        <v>75</v>
      </c>
      <c r="BF18" s="12">
        <v>50</v>
      </c>
      <c r="BG18" s="12">
        <v>35</v>
      </c>
      <c r="BH18" s="12">
        <v>45</v>
      </c>
      <c r="BI18">
        <v>50</v>
      </c>
      <c r="BJ18" s="150">
        <v>50</v>
      </c>
      <c r="BK18" s="150">
        <v>50</v>
      </c>
      <c r="BM18" s="38">
        <f t="shared" si="8"/>
        <v>0.8875</v>
      </c>
      <c r="BN18"/>
      <c r="BO18"/>
      <c r="BP18" s="125">
        <v>9</v>
      </c>
      <c r="BQ18">
        <v>20</v>
      </c>
      <c r="BR18">
        <v>100</v>
      </c>
      <c r="BS18" s="12">
        <v>100</v>
      </c>
      <c r="BT18" s="12">
        <v>100</v>
      </c>
      <c r="BU18" s="12">
        <v>20</v>
      </c>
      <c r="BV18" s="12">
        <v>100</v>
      </c>
      <c r="BW18" s="12">
        <v>20</v>
      </c>
      <c r="BX18" s="12">
        <v>100</v>
      </c>
      <c r="BY18">
        <v>20</v>
      </c>
      <c r="BZ18">
        <v>100</v>
      </c>
      <c r="CA18" s="14">
        <v>150</v>
      </c>
      <c r="CB18" s="150">
        <v>100</v>
      </c>
      <c r="CC18" s="150">
        <v>90</v>
      </c>
      <c r="CD18" s="150">
        <v>100</v>
      </c>
      <c r="CE18" s="150">
        <v>90</v>
      </c>
      <c r="CF18" s="150">
        <v>100</v>
      </c>
      <c r="CG18" s="12"/>
      <c r="CH18" s="39">
        <f t="shared" si="9"/>
        <v>0.9917293233082707</v>
      </c>
      <c r="CI18"/>
      <c r="CL18" s="47"/>
      <c r="CN18" s="12"/>
      <c r="CO18" s="12"/>
      <c r="CP18" s="11"/>
      <c r="CQ18" s="47"/>
      <c r="CR18" s="49"/>
      <c r="CS18" s="47">
        <f aca="true" t="shared" si="11" ref="CS18:CS32">((CM18+CN18)/2)/100</f>
        <v>0</v>
      </c>
    </row>
    <row r="19" spans="1:97" s="7" customFormat="1" ht="12.75">
      <c r="A19" s="109">
        <v>16</v>
      </c>
      <c r="B19" s="12">
        <v>1026436</v>
      </c>
      <c r="C19" s="37">
        <f t="shared" si="1"/>
        <v>0.27625000000000005</v>
      </c>
      <c r="D19" s="38">
        <f t="shared" si="2"/>
        <v>0.284375</v>
      </c>
      <c r="E19" s="39">
        <f t="shared" si="3"/>
        <v>0.2137218045112782</v>
      </c>
      <c r="F19" s="40"/>
      <c r="G19" s="41">
        <f t="shared" si="0"/>
        <v>0.7743468045112782</v>
      </c>
      <c r="H19" s="11"/>
      <c r="I19" s="42"/>
      <c r="J19" s="43"/>
      <c r="K19"/>
      <c r="L19" s="1" t="s">
        <v>17</v>
      </c>
      <c r="M19" s="11"/>
      <c r="N19" s="44">
        <f t="shared" si="4"/>
        <v>0.690625</v>
      </c>
      <c r="O19" s="45">
        <f t="shared" si="5"/>
        <v>0.8125</v>
      </c>
      <c r="P19" s="46">
        <f t="shared" si="6"/>
        <v>0.8548872180451128</v>
      </c>
      <c r="Q19" s="47"/>
      <c r="R19" s="11"/>
      <c r="S19" s="111">
        <v>40</v>
      </c>
      <c r="T19" s="112">
        <v>105</v>
      </c>
      <c r="U19" s="5"/>
      <c r="V19" s="5"/>
      <c r="W19" s="5"/>
      <c r="X19" s="80"/>
      <c r="Y19" s="11"/>
      <c r="Z19" s="11"/>
      <c r="AA19" s="158">
        <v>16</v>
      </c>
      <c r="AB19" s="12">
        <v>1026436</v>
      </c>
      <c r="AC19" s="91">
        <v>4</v>
      </c>
      <c r="AD19" s="91">
        <v>4</v>
      </c>
      <c r="AE19" s="91">
        <v>5.5</v>
      </c>
      <c r="AF19" s="91">
        <v>5.5</v>
      </c>
      <c r="AG19" s="105">
        <v>3.5</v>
      </c>
      <c r="AH19" s="105">
        <v>4</v>
      </c>
      <c r="AI19" s="105">
        <v>4</v>
      </c>
      <c r="AJ19" s="105">
        <v>4</v>
      </c>
      <c r="AK19" s="105">
        <v>4</v>
      </c>
      <c r="AL19" s="105">
        <v>5</v>
      </c>
      <c r="AM19" s="105">
        <v>5</v>
      </c>
      <c r="AN19" s="143">
        <v>8</v>
      </c>
      <c r="AO19" s="143">
        <v>8</v>
      </c>
      <c r="AP19" s="143">
        <v>7</v>
      </c>
      <c r="AQ19" s="143">
        <v>7</v>
      </c>
      <c r="AR19">
        <v>4</v>
      </c>
      <c r="AS19">
        <v>10.5</v>
      </c>
      <c r="AT19">
        <v>10.5</v>
      </c>
      <c r="AU19" s="149">
        <v>7</v>
      </c>
      <c r="AV19" s="105"/>
      <c r="AX19" s="37">
        <f t="shared" si="7"/>
        <v>0.690625</v>
      </c>
      <c r="AY19"/>
      <c r="BA19"/>
      <c r="BB19"/>
      <c r="BC19"/>
      <c r="BD19" s="12"/>
      <c r="BE19" s="120">
        <v>80</v>
      </c>
      <c r="BF19" s="12">
        <v>50</v>
      </c>
      <c r="BG19" s="12">
        <v>35</v>
      </c>
      <c r="BH19" s="12">
        <v>45</v>
      </c>
      <c r="BI19">
        <v>35</v>
      </c>
      <c r="BJ19" s="149">
        <v>35</v>
      </c>
      <c r="BK19" s="149">
        <v>45</v>
      </c>
      <c r="BM19" s="38">
        <f t="shared" si="8"/>
        <v>0.8125</v>
      </c>
      <c r="BN19"/>
      <c r="BO19"/>
      <c r="BP19" s="125">
        <v>9</v>
      </c>
      <c r="BQ19">
        <v>20</v>
      </c>
      <c r="BR19">
        <v>100</v>
      </c>
      <c r="BS19" s="12">
        <v>100</v>
      </c>
      <c r="BT19" s="12">
        <v>100</v>
      </c>
      <c r="BU19" s="12">
        <v>20</v>
      </c>
      <c r="BV19" s="12">
        <v>100</v>
      </c>
      <c r="BW19" s="12">
        <v>20</v>
      </c>
      <c r="BX19" s="12">
        <v>100</v>
      </c>
      <c r="BY19">
        <v>20</v>
      </c>
      <c r="BZ19">
        <v>50</v>
      </c>
      <c r="CA19" s="14">
        <v>158</v>
      </c>
      <c r="CB19" s="149">
        <v>100</v>
      </c>
      <c r="CC19" s="149">
        <v>90</v>
      </c>
      <c r="CD19" s="149">
        <v>0</v>
      </c>
      <c r="CE19" s="149">
        <v>75</v>
      </c>
      <c r="CF19" s="149">
        <v>75</v>
      </c>
      <c r="CG19" s="12"/>
      <c r="CH19" s="39">
        <f t="shared" si="9"/>
        <v>0.8548872180451128</v>
      </c>
      <c r="CI19"/>
      <c r="CL19" s="47"/>
      <c r="CN19" s="12"/>
      <c r="CO19" s="12"/>
      <c r="CP19" s="11"/>
      <c r="CQ19" s="47"/>
      <c r="CR19" s="49"/>
      <c r="CS19" s="47">
        <f t="shared" si="11"/>
        <v>0</v>
      </c>
    </row>
    <row r="20" spans="1:97" s="7" customFormat="1" ht="12.75">
      <c r="A20" s="109">
        <v>17</v>
      </c>
      <c r="B20" s="12">
        <v>1042528</v>
      </c>
      <c r="C20" s="37">
        <f t="shared" si="1"/>
        <v>0.29500000000000004</v>
      </c>
      <c r="D20" s="38">
        <f t="shared" si="2"/>
        <v>0.301875</v>
      </c>
      <c r="E20" s="39">
        <f t="shared" si="3"/>
        <v>0.17349624060150376</v>
      </c>
      <c r="F20" s="40"/>
      <c r="G20" s="41">
        <f t="shared" si="0"/>
        <v>0.7703712406015037</v>
      </c>
      <c r="H20" s="11"/>
      <c r="I20" s="42"/>
      <c r="J20" s="43"/>
      <c r="K20"/>
      <c r="L20" s="1" t="s">
        <v>32</v>
      </c>
      <c r="M20" s="11"/>
      <c r="N20" s="44">
        <f t="shared" si="4"/>
        <v>0.7375</v>
      </c>
      <c r="O20" s="45">
        <f t="shared" si="5"/>
        <v>0.8625</v>
      </c>
      <c r="P20" s="46">
        <f t="shared" si="6"/>
        <v>0.693984962406015</v>
      </c>
      <c r="Q20" s="47"/>
      <c r="R20" s="11"/>
      <c r="S20" s="116">
        <v>69</v>
      </c>
      <c r="T20" s="117">
        <v>115</v>
      </c>
      <c r="U20" s="5"/>
      <c r="V20" s="5"/>
      <c r="W20" s="5"/>
      <c r="X20" s="80"/>
      <c r="Y20" s="11"/>
      <c r="Z20" s="11"/>
      <c r="AA20" s="158">
        <v>17</v>
      </c>
      <c r="AB20" s="12">
        <v>1042528</v>
      </c>
      <c r="AC20" s="91">
        <v>4</v>
      </c>
      <c r="AD20" s="91">
        <v>5</v>
      </c>
      <c r="AE20" s="91">
        <v>5</v>
      </c>
      <c r="AF20" s="91">
        <v>5</v>
      </c>
      <c r="AG20" s="105">
        <v>6</v>
      </c>
      <c r="AH20" s="105">
        <v>5</v>
      </c>
      <c r="AI20" s="105">
        <v>5</v>
      </c>
      <c r="AJ20" s="105">
        <v>4.5</v>
      </c>
      <c r="AK20" s="105">
        <v>4.5</v>
      </c>
      <c r="AL20" s="105">
        <v>5</v>
      </c>
      <c r="AM20" s="105">
        <v>5</v>
      </c>
      <c r="AN20" s="143">
        <v>7</v>
      </c>
      <c r="AO20" s="143">
        <v>7</v>
      </c>
      <c r="AP20" s="143">
        <v>10</v>
      </c>
      <c r="AQ20" s="143">
        <v>10</v>
      </c>
      <c r="AR20">
        <v>3</v>
      </c>
      <c r="AS20">
        <v>9</v>
      </c>
      <c r="AT20">
        <v>9</v>
      </c>
      <c r="AU20" s="149">
        <v>9</v>
      </c>
      <c r="AV20" s="105"/>
      <c r="AX20" s="37">
        <f t="shared" si="7"/>
        <v>0.7375</v>
      </c>
      <c r="AY20"/>
      <c r="BA20"/>
      <c r="BB20"/>
      <c r="BC20"/>
      <c r="BD20" s="12"/>
      <c r="BE20" s="120">
        <v>80</v>
      </c>
      <c r="BF20" s="12">
        <v>50</v>
      </c>
      <c r="BG20" s="125">
        <v>45</v>
      </c>
      <c r="BH20" s="12">
        <v>25</v>
      </c>
      <c r="BI20">
        <v>45</v>
      </c>
      <c r="BJ20" s="149">
        <v>50</v>
      </c>
      <c r="BK20" s="149">
        <v>50</v>
      </c>
      <c r="BM20" s="38">
        <f t="shared" si="8"/>
        <v>0.8625</v>
      </c>
      <c r="BN20"/>
      <c r="BO20"/>
      <c r="BP20" s="125">
        <v>9</v>
      </c>
      <c r="BQ20" s="91">
        <v>14</v>
      </c>
      <c r="BR20" s="91">
        <v>50</v>
      </c>
      <c r="BS20" s="12">
        <v>70</v>
      </c>
      <c r="BT20" s="125">
        <v>0</v>
      </c>
      <c r="BU20" s="12">
        <v>20</v>
      </c>
      <c r="BV20" s="12">
        <v>0</v>
      </c>
      <c r="BW20" s="12">
        <v>20</v>
      </c>
      <c r="BX20" s="12">
        <v>70</v>
      </c>
      <c r="BY20">
        <v>20</v>
      </c>
      <c r="BZ20">
        <v>100</v>
      </c>
      <c r="CA20" s="14">
        <v>150</v>
      </c>
      <c r="CB20" s="149">
        <v>0</v>
      </c>
      <c r="CC20" s="149">
        <v>100</v>
      </c>
      <c r="CD20" s="149">
        <v>100</v>
      </c>
      <c r="CE20" s="149">
        <v>100</v>
      </c>
      <c r="CF20" s="149">
        <v>100</v>
      </c>
      <c r="CG20" s="12"/>
      <c r="CH20" s="39">
        <f t="shared" si="9"/>
        <v>0.693984962406015</v>
      </c>
      <c r="CI20"/>
      <c r="CL20" s="47"/>
      <c r="CN20" s="12"/>
      <c r="CO20" s="12"/>
      <c r="CP20" s="11"/>
      <c r="CQ20" s="47"/>
      <c r="CR20" s="49"/>
      <c r="CS20" s="47">
        <f t="shared" si="11"/>
        <v>0</v>
      </c>
    </row>
    <row r="21" spans="1:97" s="7" customFormat="1" ht="12.75">
      <c r="A21" s="157">
        <v>18</v>
      </c>
      <c r="B21" s="12">
        <v>1043582</v>
      </c>
      <c r="C21" s="37">
        <f t="shared" si="1"/>
        <v>0.30000000000000004</v>
      </c>
      <c r="D21" s="38">
        <f t="shared" si="2"/>
        <v>0.24937499999999999</v>
      </c>
      <c r="E21" s="39">
        <f t="shared" si="3"/>
        <v>0.2129699248120301</v>
      </c>
      <c r="F21" s="40"/>
      <c r="G21" s="41">
        <f t="shared" si="0"/>
        <v>0.7623449248120302</v>
      </c>
      <c r="H21" s="11"/>
      <c r="I21" s="42"/>
      <c r="J21" s="43"/>
      <c r="K21"/>
      <c r="L21" s="1" t="s">
        <v>15</v>
      </c>
      <c r="M21" s="11"/>
      <c r="N21" s="44">
        <f t="shared" si="4"/>
        <v>0.75</v>
      </c>
      <c r="O21" s="45">
        <f t="shared" si="5"/>
        <v>0.7125</v>
      </c>
      <c r="P21" s="46">
        <f t="shared" si="6"/>
        <v>0.8518796992481203</v>
      </c>
      <c r="Q21" s="47"/>
      <c r="R21" s="11"/>
      <c r="S21" s="152">
        <v>24</v>
      </c>
      <c r="T21" s="154">
        <v>154</v>
      </c>
      <c r="U21" s="123"/>
      <c r="V21" s="123"/>
      <c r="W21" s="123"/>
      <c r="X21" s="124"/>
      <c r="Y21" s="11"/>
      <c r="Z21" s="11"/>
      <c r="AA21" s="158">
        <v>18</v>
      </c>
      <c r="AB21" s="12">
        <v>1043582</v>
      </c>
      <c r="AC21" s="91">
        <v>5</v>
      </c>
      <c r="AD21" s="105">
        <v>5</v>
      </c>
      <c r="AE21" s="105">
        <v>4.5</v>
      </c>
      <c r="AF21" s="105">
        <v>4.5</v>
      </c>
      <c r="AG21" s="105">
        <v>5</v>
      </c>
      <c r="AH21" s="105">
        <v>5</v>
      </c>
      <c r="AI21" s="105">
        <v>5</v>
      </c>
      <c r="AJ21" s="105">
        <v>6</v>
      </c>
      <c r="AK21" s="105">
        <v>6</v>
      </c>
      <c r="AL21" s="105">
        <v>5</v>
      </c>
      <c r="AM21" s="105">
        <v>5</v>
      </c>
      <c r="AN21" s="105">
        <v>7</v>
      </c>
      <c r="AO21" s="105">
        <v>7</v>
      </c>
      <c r="AP21" s="105">
        <v>9</v>
      </c>
      <c r="AQ21" s="105">
        <v>9</v>
      </c>
      <c r="AR21">
        <v>5</v>
      </c>
      <c r="AS21">
        <v>8</v>
      </c>
      <c r="AT21">
        <v>8</v>
      </c>
      <c r="AU21" s="149">
        <v>11</v>
      </c>
      <c r="AV21" s="105"/>
      <c r="AX21" s="37">
        <f t="shared" si="7"/>
        <v>0.75</v>
      </c>
      <c r="AY21"/>
      <c r="BA21"/>
      <c r="BB21"/>
      <c r="BC21"/>
      <c r="BD21" s="12"/>
      <c r="BE21" s="91">
        <v>90</v>
      </c>
      <c r="BF21" s="12">
        <v>35</v>
      </c>
      <c r="BG21" s="12">
        <v>35</v>
      </c>
      <c r="BH21" s="12">
        <v>25</v>
      </c>
      <c r="BI21">
        <v>50</v>
      </c>
      <c r="BJ21" s="149">
        <v>50</v>
      </c>
      <c r="BK21" s="149">
        <v>0</v>
      </c>
      <c r="BM21" s="38">
        <f t="shared" si="8"/>
        <v>0.7125</v>
      </c>
      <c r="BN21"/>
      <c r="BO21"/>
      <c r="BP21" s="125">
        <v>9</v>
      </c>
      <c r="BQ21">
        <v>20</v>
      </c>
      <c r="BR21">
        <v>70</v>
      </c>
      <c r="BS21" s="12">
        <v>100</v>
      </c>
      <c r="BT21" s="12">
        <v>100</v>
      </c>
      <c r="BU21" s="12">
        <v>20</v>
      </c>
      <c r="BV21" s="12">
        <v>100</v>
      </c>
      <c r="BW21" s="12">
        <v>14</v>
      </c>
      <c r="BX21" s="12">
        <v>90</v>
      </c>
      <c r="BY21">
        <v>20</v>
      </c>
      <c r="BZ21">
        <v>50</v>
      </c>
      <c r="CA21" s="7">
        <v>140</v>
      </c>
      <c r="CB21" s="149">
        <v>100</v>
      </c>
      <c r="CC21" s="149">
        <v>75</v>
      </c>
      <c r="CD21" s="149">
        <v>75</v>
      </c>
      <c r="CE21" s="149">
        <v>75</v>
      </c>
      <c r="CF21" s="149">
        <v>75</v>
      </c>
      <c r="CG21" s="12"/>
      <c r="CH21" s="39">
        <f t="shared" si="9"/>
        <v>0.8518796992481203</v>
      </c>
      <c r="CI21"/>
      <c r="CL21" s="47"/>
      <c r="CN21" s="12"/>
      <c r="CO21" s="12"/>
      <c r="CP21" s="11"/>
      <c r="CQ21" s="47"/>
      <c r="CR21" s="49"/>
      <c r="CS21" s="47">
        <f t="shared" si="11"/>
        <v>0</v>
      </c>
    </row>
    <row r="22" spans="1:97" s="7" customFormat="1" ht="12.75">
      <c r="A22" s="109">
        <v>19</v>
      </c>
      <c r="B22" s="12">
        <v>1031767</v>
      </c>
      <c r="C22" s="37">
        <f t="shared" si="1"/>
        <v>0.23125</v>
      </c>
      <c r="D22" s="38">
        <f t="shared" si="2"/>
        <v>0.2975</v>
      </c>
      <c r="E22" s="39">
        <f t="shared" si="3"/>
        <v>0.21785714285714286</v>
      </c>
      <c r="F22" s="40"/>
      <c r="G22" s="41">
        <f t="shared" si="0"/>
        <v>0.7466071428571429</v>
      </c>
      <c r="H22" s="11"/>
      <c r="I22" s="42"/>
      <c r="J22" s="43"/>
      <c r="K22"/>
      <c r="L22" s="1" t="s">
        <v>16</v>
      </c>
      <c r="M22" s="11"/>
      <c r="N22" s="44">
        <f t="shared" si="4"/>
        <v>0.578125</v>
      </c>
      <c r="O22" s="45">
        <f t="shared" si="5"/>
        <v>0.85</v>
      </c>
      <c r="P22" s="46">
        <f t="shared" si="6"/>
        <v>0.8714285714285714</v>
      </c>
      <c r="Q22" s="47"/>
      <c r="R22" s="11"/>
      <c r="S22" s="118">
        <v>90</v>
      </c>
      <c r="T22" s="131">
        <v>140</v>
      </c>
      <c r="U22" s="96"/>
      <c r="V22" s="96"/>
      <c r="W22" s="96"/>
      <c r="X22" s="77"/>
      <c r="Y22" s="11"/>
      <c r="Z22" s="11"/>
      <c r="AA22" s="158">
        <v>19</v>
      </c>
      <c r="AB22" s="12">
        <v>1031767</v>
      </c>
      <c r="AC22">
        <v>3</v>
      </c>
      <c r="AD22" s="105">
        <v>5</v>
      </c>
      <c r="AE22" s="105">
        <v>7</v>
      </c>
      <c r="AF22" s="105">
        <v>7</v>
      </c>
      <c r="AG22" s="105">
        <v>5</v>
      </c>
      <c r="AH22" s="105">
        <v>4.5</v>
      </c>
      <c r="AI22" s="105">
        <v>4.5</v>
      </c>
      <c r="AJ22" s="105">
        <v>6</v>
      </c>
      <c r="AK22" s="105">
        <v>6</v>
      </c>
      <c r="AL22" s="144">
        <v>4</v>
      </c>
      <c r="AM22" s="144">
        <v>4</v>
      </c>
      <c r="AN22" s="14">
        <v>8</v>
      </c>
      <c r="AO22" s="14">
        <v>8</v>
      </c>
      <c r="AP22" s="14">
        <v>5</v>
      </c>
      <c r="AQ22" s="14">
        <v>5</v>
      </c>
      <c r="AR22">
        <v>4.5</v>
      </c>
      <c r="AS22">
        <v>0</v>
      </c>
      <c r="AT22">
        <v>0</v>
      </c>
      <c r="AU22" s="149">
        <v>6</v>
      </c>
      <c r="AV22" s="144"/>
      <c r="AX22" s="37">
        <f t="shared" si="7"/>
        <v>0.578125</v>
      </c>
      <c r="AY22"/>
      <c r="BA22"/>
      <c r="BB22"/>
      <c r="BC22"/>
      <c r="BD22" s="12"/>
      <c r="BE22" s="105">
        <v>90</v>
      </c>
      <c r="BF22" s="12">
        <v>50</v>
      </c>
      <c r="BG22" s="12">
        <v>50</v>
      </c>
      <c r="BH22" s="12">
        <v>35</v>
      </c>
      <c r="BI22">
        <v>35</v>
      </c>
      <c r="BJ22" s="149">
        <v>35</v>
      </c>
      <c r="BK22" s="149">
        <v>45</v>
      </c>
      <c r="BM22" s="38">
        <f t="shared" si="8"/>
        <v>0.85</v>
      </c>
      <c r="BN22"/>
      <c r="BO22"/>
      <c r="BP22" s="125">
        <v>9</v>
      </c>
      <c r="BQ22">
        <v>20</v>
      </c>
      <c r="BR22">
        <v>70</v>
      </c>
      <c r="BS22" s="12">
        <v>100</v>
      </c>
      <c r="BT22" s="12">
        <v>0</v>
      </c>
      <c r="BU22" s="12">
        <v>20</v>
      </c>
      <c r="BV22" s="12">
        <v>100</v>
      </c>
      <c r="BW22" s="12">
        <v>20</v>
      </c>
      <c r="BX22" s="12">
        <v>100</v>
      </c>
      <c r="BY22">
        <v>20</v>
      </c>
      <c r="BZ22">
        <v>100</v>
      </c>
      <c r="CA22" s="14">
        <v>120</v>
      </c>
      <c r="CB22" s="149">
        <v>100</v>
      </c>
      <c r="CC22" s="149">
        <v>96</v>
      </c>
      <c r="CD22" s="149">
        <v>94</v>
      </c>
      <c r="CE22" s="149">
        <v>94</v>
      </c>
      <c r="CF22" s="149">
        <v>96</v>
      </c>
      <c r="CG22" s="12"/>
      <c r="CH22" s="39">
        <f t="shared" si="9"/>
        <v>0.8714285714285714</v>
      </c>
      <c r="CI22"/>
      <c r="CL22" s="47"/>
      <c r="CN22" s="12"/>
      <c r="CO22" s="12"/>
      <c r="CP22" s="11"/>
      <c r="CQ22" s="47"/>
      <c r="CR22" s="49"/>
      <c r="CS22" s="47">
        <f t="shared" si="11"/>
        <v>0</v>
      </c>
    </row>
    <row r="23" spans="1:97" s="7" customFormat="1" ht="12.75">
      <c r="A23" s="109">
        <v>20</v>
      </c>
      <c r="B23" s="12">
        <v>1026231</v>
      </c>
      <c r="C23" s="37">
        <f t="shared" si="1"/>
        <v>0.26125</v>
      </c>
      <c r="D23" s="38">
        <f t="shared" si="2"/>
        <v>0.27125</v>
      </c>
      <c r="E23" s="39">
        <f t="shared" si="3"/>
        <v>0.22142857142857142</v>
      </c>
      <c r="F23" s="40"/>
      <c r="G23" s="41">
        <f t="shared" si="0"/>
        <v>0.7539285714285714</v>
      </c>
      <c r="H23" s="11"/>
      <c r="I23" s="42"/>
      <c r="J23" s="43"/>
      <c r="K23"/>
      <c r="L23" s="1" t="s">
        <v>14</v>
      </c>
      <c r="M23" s="11"/>
      <c r="N23" s="44">
        <f t="shared" si="4"/>
        <v>0.653125</v>
      </c>
      <c r="O23" s="45">
        <f t="shared" si="5"/>
        <v>0.775</v>
      </c>
      <c r="P23" s="46">
        <f t="shared" si="6"/>
        <v>0.8857142857142857</v>
      </c>
      <c r="Q23" s="47"/>
      <c r="R23" s="11"/>
      <c r="S23" s="110">
        <v>50</v>
      </c>
      <c r="T23" s="50">
        <v>95</v>
      </c>
      <c r="U23" s="5"/>
      <c r="V23" s="5"/>
      <c r="W23" s="5"/>
      <c r="X23" s="80"/>
      <c r="Y23" s="11"/>
      <c r="Z23" s="11"/>
      <c r="AA23" s="158">
        <v>20</v>
      </c>
      <c r="AB23" s="12">
        <v>1026231</v>
      </c>
      <c r="AC23" s="128">
        <v>2.5</v>
      </c>
      <c r="AD23" s="91">
        <v>4</v>
      </c>
      <c r="AE23" s="91">
        <v>4.5</v>
      </c>
      <c r="AF23" s="91">
        <v>4.5</v>
      </c>
      <c r="AG23" s="105">
        <v>4.5</v>
      </c>
      <c r="AH23" s="105">
        <v>4</v>
      </c>
      <c r="AI23" s="105">
        <v>4</v>
      </c>
      <c r="AJ23" s="105">
        <v>4</v>
      </c>
      <c r="AK23" s="105">
        <v>4</v>
      </c>
      <c r="AL23" s="105">
        <v>5</v>
      </c>
      <c r="AM23" s="105">
        <v>5</v>
      </c>
      <c r="AN23" s="143">
        <v>5</v>
      </c>
      <c r="AO23" s="143">
        <v>5</v>
      </c>
      <c r="AP23" s="143">
        <v>7</v>
      </c>
      <c r="AQ23" s="143">
        <v>7</v>
      </c>
      <c r="AR23">
        <v>5</v>
      </c>
      <c r="AS23">
        <v>12</v>
      </c>
      <c r="AT23">
        <v>12</v>
      </c>
      <c r="AU23" s="149">
        <v>5.5</v>
      </c>
      <c r="AV23" s="105"/>
      <c r="AX23" s="37">
        <f t="shared" si="7"/>
        <v>0.653125</v>
      </c>
      <c r="AY23"/>
      <c r="BA23"/>
      <c r="BB23"/>
      <c r="BC23"/>
      <c r="BD23" s="12"/>
      <c r="BE23" s="120">
        <v>75</v>
      </c>
      <c r="BF23" s="12">
        <v>25</v>
      </c>
      <c r="BG23" s="12">
        <v>45</v>
      </c>
      <c r="BH23" s="12">
        <v>45</v>
      </c>
      <c r="BI23">
        <v>35</v>
      </c>
      <c r="BJ23" s="149">
        <v>50</v>
      </c>
      <c r="BK23" s="149">
        <v>35</v>
      </c>
      <c r="BM23" s="38">
        <f t="shared" si="8"/>
        <v>0.775</v>
      </c>
      <c r="BN23"/>
      <c r="BO23"/>
      <c r="BP23" s="125">
        <v>9</v>
      </c>
      <c r="BQ23">
        <v>20</v>
      </c>
      <c r="BR23">
        <v>100</v>
      </c>
      <c r="BS23" s="12">
        <v>100</v>
      </c>
      <c r="BT23" s="12">
        <v>70</v>
      </c>
      <c r="BU23" s="12">
        <v>20</v>
      </c>
      <c r="BV23" s="12">
        <v>70</v>
      </c>
      <c r="BW23" s="12">
        <v>20</v>
      </c>
      <c r="BX23" s="12">
        <v>100</v>
      </c>
      <c r="BY23">
        <v>20</v>
      </c>
      <c r="BZ23">
        <v>95</v>
      </c>
      <c r="CA23" s="14">
        <v>154</v>
      </c>
      <c r="CB23" s="149">
        <v>100</v>
      </c>
      <c r="CC23" s="149">
        <v>100</v>
      </c>
      <c r="CD23" s="149">
        <v>100</v>
      </c>
      <c r="CE23" s="149">
        <v>100</v>
      </c>
      <c r="CF23" s="149">
        <v>0</v>
      </c>
      <c r="CG23" s="12"/>
      <c r="CH23" s="39">
        <f t="shared" si="9"/>
        <v>0.8857142857142857</v>
      </c>
      <c r="CI23"/>
      <c r="CL23" s="47"/>
      <c r="CN23" s="12"/>
      <c r="CO23" s="12"/>
      <c r="CP23" s="11"/>
      <c r="CQ23" s="47"/>
      <c r="CR23" s="49"/>
      <c r="CS23" s="47">
        <f t="shared" si="11"/>
        <v>0</v>
      </c>
    </row>
    <row r="24" spans="1:97" s="7" customFormat="1" ht="12.75">
      <c r="A24" s="109">
        <v>21</v>
      </c>
      <c r="B24" s="127">
        <v>1013989</v>
      </c>
      <c r="C24" s="37">
        <f t="shared" si="1"/>
        <v>0.27125</v>
      </c>
      <c r="D24" s="38">
        <f t="shared" si="2"/>
        <v>0.24499999999999997</v>
      </c>
      <c r="E24" s="39">
        <f t="shared" si="3"/>
        <v>0.19981203007518797</v>
      </c>
      <c r="F24" s="40"/>
      <c r="G24" s="41">
        <f t="shared" si="0"/>
        <v>0.716062030075188</v>
      </c>
      <c r="H24" s="11"/>
      <c r="I24" s="138"/>
      <c r="J24" s="52"/>
      <c r="K24" s="11"/>
      <c r="L24" s="1" t="s">
        <v>17</v>
      </c>
      <c r="M24" s="11"/>
      <c r="N24" s="44">
        <f t="shared" si="4"/>
        <v>0.678125</v>
      </c>
      <c r="O24" s="45">
        <f t="shared" si="5"/>
        <v>0.7</v>
      </c>
      <c r="P24" s="46">
        <f t="shared" si="6"/>
        <v>0.7992481203007519</v>
      </c>
      <c r="Q24" s="47"/>
      <c r="R24" s="11"/>
      <c r="S24" s="139">
        <v>50</v>
      </c>
      <c r="T24" s="153">
        <v>95</v>
      </c>
      <c r="U24" s="5"/>
      <c r="V24" s="5"/>
      <c r="W24" s="5"/>
      <c r="X24" s="80"/>
      <c r="Y24" s="11"/>
      <c r="Z24" s="11"/>
      <c r="AA24" s="158">
        <v>21</v>
      </c>
      <c r="AB24" s="127">
        <v>1013989</v>
      </c>
      <c r="AC24" s="140">
        <v>2</v>
      </c>
      <c r="AD24" s="140">
        <v>4.5</v>
      </c>
      <c r="AE24" s="140">
        <v>8</v>
      </c>
      <c r="AF24" s="140">
        <v>8</v>
      </c>
      <c r="AG24" s="140">
        <v>4.5</v>
      </c>
      <c r="AH24" s="140">
        <v>4</v>
      </c>
      <c r="AI24" s="140">
        <v>4</v>
      </c>
      <c r="AJ24" s="140">
        <v>4</v>
      </c>
      <c r="AK24" s="140">
        <v>4</v>
      </c>
      <c r="AL24" s="140">
        <v>4</v>
      </c>
      <c r="AM24" s="140">
        <v>4</v>
      </c>
      <c r="AN24" s="140">
        <v>1</v>
      </c>
      <c r="AO24" s="140">
        <v>1</v>
      </c>
      <c r="AP24" s="140">
        <v>8</v>
      </c>
      <c r="AQ24" s="140">
        <v>8</v>
      </c>
      <c r="AR24" s="11">
        <v>3.5</v>
      </c>
      <c r="AS24" s="11">
        <v>14</v>
      </c>
      <c r="AT24" s="11">
        <v>14</v>
      </c>
      <c r="AU24" s="149">
        <v>8</v>
      </c>
      <c r="AV24" s="140"/>
      <c r="AX24" s="37">
        <f t="shared" si="7"/>
        <v>0.678125</v>
      </c>
      <c r="AY24"/>
      <c r="BA24" s="11"/>
      <c r="BB24" s="11"/>
      <c r="BC24" s="11"/>
      <c r="BD24" s="127"/>
      <c r="BE24" s="148">
        <v>80</v>
      </c>
      <c r="BF24" s="127">
        <v>25</v>
      </c>
      <c r="BG24" s="127">
        <v>35</v>
      </c>
      <c r="BH24" s="127">
        <v>40</v>
      </c>
      <c r="BI24" s="11">
        <v>0</v>
      </c>
      <c r="BJ24" s="149">
        <v>50</v>
      </c>
      <c r="BK24" s="149">
        <v>50</v>
      </c>
      <c r="BM24" s="38">
        <f t="shared" si="8"/>
        <v>0.7</v>
      </c>
      <c r="BN24"/>
      <c r="BO24" s="11"/>
      <c r="BP24" s="92">
        <v>9</v>
      </c>
      <c r="BQ24" s="11">
        <v>20</v>
      </c>
      <c r="BR24" s="11">
        <v>70</v>
      </c>
      <c r="BS24" s="127">
        <v>100</v>
      </c>
      <c r="BT24" s="127">
        <v>0</v>
      </c>
      <c r="BU24" s="127">
        <v>20</v>
      </c>
      <c r="BV24" s="127">
        <v>50</v>
      </c>
      <c r="BW24" s="127">
        <v>14</v>
      </c>
      <c r="BX24" s="127">
        <v>70</v>
      </c>
      <c r="BY24" s="11">
        <v>20</v>
      </c>
      <c r="BZ24" s="11">
        <v>100</v>
      </c>
      <c r="CA24" s="7">
        <v>140</v>
      </c>
      <c r="CB24" s="149">
        <v>50</v>
      </c>
      <c r="CC24" s="149">
        <v>100</v>
      </c>
      <c r="CD24" s="149">
        <v>100</v>
      </c>
      <c r="CE24" s="149">
        <v>100</v>
      </c>
      <c r="CF24" s="149">
        <v>100</v>
      </c>
      <c r="CG24" s="127"/>
      <c r="CH24" s="39">
        <f t="shared" si="9"/>
        <v>0.7992481203007519</v>
      </c>
      <c r="CI24"/>
      <c r="CL24" s="47"/>
      <c r="CN24" s="127"/>
      <c r="CO24" s="127"/>
      <c r="CP24" s="11"/>
      <c r="CQ24" s="47"/>
      <c r="CR24" s="49"/>
      <c r="CS24" s="47">
        <f t="shared" si="11"/>
        <v>0</v>
      </c>
    </row>
    <row r="25" spans="1:97" s="7" customFormat="1" ht="12.75">
      <c r="A25" s="109">
        <v>22</v>
      </c>
      <c r="B25" s="12">
        <v>1027935</v>
      </c>
      <c r="C25" s="37">
        <f t="shared" si="1"/>
        <v>0.2675</v>
      </c>
      <c r="D25" s="38">
        <f t="shared" si="2"/>
        <v>0.284375</v>
      </c>
      <c r="E25" s="39">
        <f t="shared" si="3"/>
        <v>0.1475563909774436</v>
      </c>
      <c r="F25" s="40"/>
      <c r="G25" s="41">
        <f t="shared" si="0"/>
        <v>0.6994313909774437</v>
      </c>
      <c r="H25" s="11"/>
      <c r="I25" s="42"/>
      <c r="J25" s="43"/>
      <c r="K25"/>
      <c r="L25" s="1" t="s">
        <v>16</v>
      </c>
      <c r="M25" s="11"/>
      <c r="N25" s="44">
        <f t="shared" si="4"/>
        <v>0.66875</v>
      </c>
      <c r="O25" s="45">
        <f t="shared" si="5"/>
        <v>0.8125</v>
      </c>
      <c r="P25" s="46">
        <f t="shared" si="6"/>
        <v>0.5902255639097744</v>
      </c>
      <c r="Q25" s="47"/>
      <c r="R25" s="11"/>
      <c r="S25" s="110">
        <v>50</v>
      </c>
      <c r="T25" s="112">
        <v>165</v>
      </c>
      <c r="U25" s="5"/>
      <c r="V25" s="5"/>
      <c r="W25" s="5"/>
      <c r="X25" s="80"/>
      <c r="Y25" s="11"/>
      <c r="Z25" s="11"/>
      <c r="AA25" s="158">
        <v>22</v>
      </c>
      <c r="AB25" s="12">
        <v>1027935</v>
      </c>
      <c r="AC25">
        <v>1</v>
      </c>
      <c r="AD25" s="91">
        <v>4</v>
      </c>
      <c r="AE25" s="91">
        <v>7.5</v>
      </c>
      <c r="AF25" s="91">
        <v>7.5</v>
      </c>
      <c r="AG25" s="105">
        <v>4</v>
      </c>
      <c r="AH25" s="105">
        <v>4</v>
      </c>
      <c r="AI25" s="105">
        <v>4</v>
      </c>
      <c r="AJ25" s="105">
        <v>4</v>
      </c>
      <c r="AK25" s="105">
        <v>4</v>
      </c>
      <c r="AL25" s="105">
        <v>5</v>
      </c>
      <c r="AM25" s="105">
        <v>5</v>
      </c>
      <c r="AN25" s="143">
        <v>6</v>
      </c>
      <c r="AO25" s="143">
        <v>6</v>
      </c>
      <c r="AP25" s="143">
        <v>8</v>
      </c>
      <c r="AQ25" s="143">
        <v>8</v>
      </c>
      <c r="AR25" s="143">
        <v>3</v>
      </c>
      <c r="AS25" s="143">
        <v>10</v>
      </c>
      <c r="AT25" s="143">
        <v>10</v>
      </c>
      <c r="AU25" s="149">
        <v>6</v>
      </c>
      <c r="AV25" s="105"/>
      <c r="AX25" s="37">
        <f t="shared" si="7"/>
        <v>0.66875</v>
      </c>
      <c r="AY25"/>
      <c r="BA25"/>
      <c r="BB25"/>
      <c r="BC25"/>
      <c r="BD25" s="12"/>
      <c r="BE25" s="120">
        <v>75</v>
      </c>
      <c r="BF25" s="125">
        <v>40</v>
      </c>
      <c r="BG25" s="125">
        <v>45</v>
      </c>
      <c r="BH25" s="12">
        <v>50</v>
      </c>
      <c r="BI25">
        <v>35</v>
      </c>
      <c r="BJ25" s="149">
        <v>45</v>
      </c>
      <c r="BK25" s="149">
        <v>35</v>
      </c>
      <c r="BM25" s="38">
        <f t="shared" si="8"/>
        <v>0.8125</v>
      </c>
      <c r="BN25"/>
      <c r="BO25"/>
      <c r="BP25" s="125">
        <v>9</v>
      </c>
      <c r="BQ25" s="91">
        <v>14</v>
      </c>
      <c r="BR25" s="91">
        <v>0</v>
      </c>
      <c r="BS25" s="125">
        <v>70</v>
      </c>
      <c r="BT25" s="125">
        <v>0</v>
      </c>
      <c r="BU25" s="12">
        <v>20</v>
      </c>
      <c r="BV25" s="12">
        <v>70</v>
      </c>
      <c r="BW25" s="12">
        <v>20</v>
      </c>
      <c r="BX25" s="12">
        <v>70</v>
      </c>
      <c r="BY25">
        <v>20</v>
      </c>
      <c r="BZ25">
        <v>94</v>
      </c>
      <c r="CA25" s="14">
        <v>148</v>
      </c>
      <c r="CB25" s="149">
        <v>0</v>
      </c>
      <c r="CC25" s="149">
        <v>50</v>
      </c>
      <c r="CD25" s="149">
        <v>100</v>
      </c>
      <c r="CE25" s="149">
        <v>100</v>
      </c>
      <c r="CF25" s="149">
        <v>0</v>
      </c>
      <c r="CG25" s="12"/>
      <c r="CH25" s="39">
        <f t="shared" si="9"/>
        <v>0.5902255639097744</v>
      </c>
      <c r="CI25"/>
      <c r="CL25" s="47"/>
      <c r="CN25" s="12"/>
      <c r="CO25" s="12"/>
      <c r="CP25" s="11"/>
      <c r="CQ25" s="47"/>
      <c r="CR25" s="49"/>
      <c r="CS25" s="47">
        <f t="shared" si="11"/>
        <v>0</v>
      </c>
    </row>
    <row r="26" spans="1:97" s="7" customFormat="1" ht="12.75">
      <c r="A26" s="109">
        <v>23</v>
      </c>
      <c r="B26" s="12">
        <v>1025704</v>
      </c>
      <c r="C26" s="37">
        <f t="shared" si="1"/>
        <v>0.2175</v>
      </c>
      <c r="D26" s="38">
        <f t="shared" si="2"/>
        <v>0.258125</v>
      </c>
      <c r="E26" s="39">
        <f t="shared" si="3"/>
        <v>0.21484962406015037</v>
      </c>
      <c r="F26" s="40"/>
      <c r="G26" s="41">
        <f t="shared" si="0"/>
        <v>0.6904746240601504</v>
      </c>
      <c r="H26" s="11"/>
      <c r="I26" s="42"/>
      <c r="J26" s="43"/>
      <c r="K26"/>
      <c r="L26" s="1" t="s">
        <v>15</v>
      </c>
      <c r="M26" s="11"/>
      <c r="N26" s="44">
        <f t="shared" si="4"/>
        <v>0.54375</v>
      </c>
      <c r="O26" s="45">
        <f t="shared" si="5"/>
        <v>0.7375</v>
      </c>
      <c r="P26" s="46">
        <f t="shared" si="6"/>
        <v>0.8593984962406015</v>
      </c>
      <c r="Q26" s="47"/>
      <c r="R26" s="11"/>
      <c r="S26" s="110">
        <v>50</v>
      </c>
      <c r="T26" s="50">
        <v>150</v>
      </c>
      <c r="U26" s="5"/>
      <c r="V26" s="5"/>
      <c r="W26" s="5"/>
      <c r="X26" s="80"/>
      <c r="Y26" s="11"/>
      <c r="Z26" s="11"/>
      <c r="AA26" s="158">
        <v>23</v>
      </c>
      <c r="AB26" s="12">
        <v>1025704</v>
      </c>
      <c r="AC26" s="91">
        <v>2</v>
      </c>
      <c r="AD26" s="105">
        <v>2</v>
      </c>
      <c r="AE26" s="105">
        <v>7</v>
      </c>
      <c r="AF26" s="105">
        <v>7</v>
      </c>
      <c r="AG26" s="105">
        <v>1</v>
      </c>
      <c r="AH26" s="105">
        <v>5</v>
      </c>
      <c r="AI26" s="105">
        <v>5</v>
      </c>
      <c r="AJ26" s="105">
        <v>1</v>
      </c>
      <c r="AK26" s="105">
        <v>1</v>
      </c>
      <c r="AL26" s="105">
        <v>4</v>
      </c>
      <c r="AM26" s="105">
        <v>4</v>
      </c>
      <c r="AN26" s="143">
        <v>7.5</v>
      </c>
      <c r="AO26" s="143">
        <v>7.5</v>
      </c>
      <c r="AP26" s="143">
        <v>8</v>
      </c>
      <c r="AQ26" s="143">
        <v>8</v>
      </c>
      <c r="AR26">
        <v>4</v>
      </c>
      <c r="AS26">
        <v>3.5</v>
      </c>
      <c r="AT26">
        <v>3.5</v>
      </c>
      <c r="AU26" s="149">
        <v>6</v>
      </c>
      <c r="AV26" s="105"/>
      <c r="AX26" s="37">
        <f t="shared" si="7"/>
        <v>0.54375</v>
      </c>
      <c r="AY26"/>
      <c r="BA26"/>
      <c r="BB26"/>
      <c r="BC26"/>
      <c r="BD26" s="12"/>
      <c r="BE26" s="105">
        <v>70</v>
      </c>
      <c r="BF26" s="12">
        <v>40</v>
      </c>
      <c r="BG26" s="12">
        <v>35</v>
      </c>
      <c r="BH26" s="12">
        <v>10</v>
      </c>
      <c r="BI26">
        <v>50</v>
      </c>
      <c r="BJ26" s="149">
        <v>45</v>
      </c>
      <c r="BK26" s="149">
        <v>45</v>
      </c>
      <c r="BM26" s="38">
        <f t="shared" si="8"/>
        <v>0.7375</v>
      </c>
      <c r="BN26"/>
      <c r="BO26"/>
      <c r="BP26" s="125">
        <v>9</v>
      </c>
      <c r="BQ26">
        <v>14</v>
      </c>
      <c r="BR26">
        <v>100</v>
      </c>
      <c r="BS26" s="12">
        <v>80</v>
      </c>
      <c r="BT26" s="12">
        <v>50</v>
      </c>
      <c r="BU26" s="12">
        <v>20</v>
      </c>
      <c r="BV26" s="12">
        <v>50</v>
      </c>
      <c r="BW26" s="12">
        <v>20</v>
      </c>
      <c r="BX26" s="12">
        <v>50</v>
      </c>
      <c r="BY26">
        <v>20</v>
      </c>
      <c r="BZ26">
        <v>100</v>
      </c>
      <c r="CA26" s="14">
        <v>140</v>
      </c>
      <c r="CB26" s="149">
        <v>100</v>
      </c>
      <c r="CC26" s="149">
        <v>90</v>
      </c>
      <c r="CD26" s="149">
        <v>100</v>
      </c>
      <c r="CE26" s="149">
        <v>100</v>
      </c>
      <c r="CF26" s="149">
        <v>100</v>
      </c>
      <c r="CG26" s="12"/>
      <c r="CH26" s="39">
        <f t="shared" si="9"/>
        <v>0.8593984962406015</v>
      </c>
      <c r="CI26"/>
      <c r="CL26" s="47"/>
      <c r="CN26" s="12"/>
      <c r="CO26" s="12"/>
      <c r="CP26" s="11"/>
      <c r="CQ26" s="47"/>
      <c r="CR26" s="49"/>
      <c r="CS26" s="47">
        <f t="shared" si="11"/>
        <v>0</v>
      </c>
    </row>
    <row r="27" spans="1:97" s="7" customFormat="1" ht="12.75">
      <c r="A27" s="157">
        <v>24</v>
      </c>
      <c r="B27" s="12">
        <v>1027798</v>
      </c>
      <c r="C27" s="37">
        <f t="shared" si="1"/>
        <v>0.255</v>
      </c>
      <c r="D27" s="38">
        <f t="shared" si="2"/>
        <v>0.25375</v>
      </c>
      <c r="E27" s="39">
        <f t="shared" si="3"/>
        <v>0.16898496240601504</v>
      </c>
      <c r="F27" s="40"/>
      <c r="G27" s="41">
        <f t="shared" si="0"/>
        <v>0.677734962406015</v>
      </c>
      <c r="H27" s="11"/>
      <c r="I27" s="42"/>
      <c r="J27" s="43"/>
      <c r="K27"/>
      <c r="L27" s="1" t="s">
        <v>15</v>
      </c>
      <c r="M27" s="11"/>
      <c r="N27" s="44">
        <f t="shared" si="4"/>
        <v>0.6375</v>
      </c>
      <c r="O27" s="45">
        <f t="shared" si="5"/>
        <v>0.725</v>
      </c>
      <c r="P27" s="46">
        <f t="shared" si="6"/>
        <v>0.6759398496240602</v>
      </c>
      <c r="Q27" s="47"/>
      <c r="R27" s="11"/>
      <c r="S27" s="110">
        <v>50</v>
      </c>
      <c r="T27" s="50">
        <v>154</v>
      </c>
      <c r="U27" s="5"/>
      <c r="V27" s="5"/>
      <c r="W27" s="5"/>
      <c r="X27" s="80"/>
      <c r="Y27" s="11"/>
      <c r="Z27" s="11"/>
      <c r="AA27" s="158">
        <v>24</v>
      </c>
      <c r="AB27" s="12">
        <v>1027798</v>
      </c>
      <c r="AC27" s="91">
        <v>3</v>
      </c>
      <c r="AD27" s="91">
        <v>4</v>
      </c>
      <c r="AE27" s="91">
        <v>7</v>
      </c>
      <c r="AF27" s="91">
        <v>7</v>
      </c>
      <c r="AG27" s="91">
        <v>4</v>
      </c>
      <c r="AH27" s="91">
        <v>4</v>
      </c>
      <c r="AI27" s="91">
        <v>4</v>
      </c>
      <c r="AJ27" s="91">
        <v>4</v>
      </c>
      <c r="AK27" s="91">
        <v>4</v>
      </c>
      <c r="AL27" s="91">
        <v>4</v>
      </c>
      <c r="AM27" s="91">
        <v>4</v>
      </c>
      <c r="AN27" s="91">
        <v>1.5</v>
      </c>
      <c r="AO27" s="91">
        <v>1.5</v>
      </c>
      <c r="AP27" s="91">
        <v>9</v>
      </c>
      <c r="AQ27" s="91">
        <v>9</v>
      </c>
      <c r="AR27">
        <v>4</v>
      </c>
      <c r="AS27">
        <v>11</v>
      </c>
      <c r="AT27">
        <v>11</v>
      </c>
      <c r="AU27" s="149">
        <v>6</v>
      </c>
      <c r="AV27" s="91"/>
      <c r="AX27" s="37">
        <f t="shared" si="7"/>
        <v>0.6375</v>
      </c>
      <c r="AY27"/>
      <c r="BA27"/>
      <c r="BB27"/>
      <c r="BC27"/>
      <c r="BD27" s="12"/>
      <c r="BE27" s="105">
        <v>80</v>
      </c>
      <c r="BF27" s="12">
        <v>35</v>
      </c>
      <c r="BG27" s="12">
        <v>25</v>
      </c>
      <c r="BH27" s="12">
        <v>35</v>
      </c>
      <c r="BI27">
        <v>50</v>
      </c>
      <c r="BJ27" s="149">
        <v>30</v>
      </c>
      <c r="BK27" s="149">
        <v>35</v>
      </c>
      <c r="BM27" s="38">
        <f t="shared" si="8"/>
        <v>0.725</v>
      </c>
      <c r="BN27"/>
      <c r="BO27"/>
      <c r="BP27" s="125">
        <v>9</v>
      </c>
      <c r="BQ27">
        <v>20</v>
      </c>
      <c r="BR27">
        <v>100</v>
      </c>
      <c r="BS27" s="12">
        <v>100</v>
      </c>
      <c r="BT27" s="12">
        <v>70</v>
      </c>
      <c r="BU27" s="12">
        <v>20</v>
      </c>
      <c r="BV27" s="12">
        <v>100</v>
      </c>
      <c r="BW27" s="12">
        <v>20</v>
      </c>
      <c r="BX27" s="12">
        <v>50</v>
      </c>
      <c r="BY27">
        <v>20</v>
      </c>
      <c r="BZ27">
        <v>0</v>
      </c>
      <c r="CA27" s="7">
        <v>150</v>
      </c>
      <c r="CB27" s="149">
        <v>100</v>
      </c>
      <c r="CC27" s="149">
        <v>70</v>
      </c>
      <c r="CD27" s="149">
        <v>70</v>
      </c>
      <c r="CE27" s="149">
        <v>0</v>
      </c>
      <c r="CF27" s="149">
        <v>0</v>
      </c>
      <c r="CG27" s="12"/>
      <c r="CH27" s="39">
        <f t="shared" si="9"/>
        <v>0.6759398496240602</v>
      </c>
      <c r="CI27"/>
      <c r="CL27" s="47"/>
      <c r="CN27" s="12"/>
      <c r="CO27" s="12"/>
      <c r="CP27" s="11"/>
      <c r="CQ27" s="47"/>
      <c r="CR27" s="49"/>
      <c r="CS27" s="47">
        <f t="shared" si="11"/>
        <v>0</v>
      </c>
    </row>
    <row r="28" spans="1:97" s="7" customFormat="1" ht="12.75">
      <c r="A28" s="109">
        <v>25</v>
      </c>
      <c r="B28" s="12">
        <v>1021321</v>
      </c>
      <c r="C28" s="37">
        <f t="shared" si="1"/>
        <v>0.24375000000000002</v>
      </c>
      <c r="D28" s="38">
        <f t="shared" si="2"/>
        <v>0.266875</v>
      </c>
      <c r="E28" s="39">
        <f t="shared" si="3"/>
        <v>0.1725563909774436</v>
      </c>
      <c r="F28" s="40"/>
      <c r="G28" s="41">
        <f t="shared" si="0"/>
        <v>0.6831813909774436</v>
      </c>
      <c r="H28" s="11"/>
      <c r="I28" s="42"/>
      <c r="J28" s="43"/>
      <c r="K28"/>
      <c r="L28" s="92" t="s">
        <v>17</v>
      </c>
      <c r="M28" s="11"/>
      <c r="N28" s="44">
        <f t="shared" si="4"/>
        <v>0.609375</v>
      </c>
      <c r="O28" s="45">
        <f t="shared" si="5"/>
        <v>0.7625</v>
      </c>
      <c r="P28" s="46">
        <f t="shared" si="6"/>
        <v>0.6902255639097744</v>
      </c>
      <c r="Q28" s="47"/>
      <c r="R28" s="11"/>
      <c r="S28" s="110">
        <v>50</v>
      </c>
      <c r="T28" s="50">
        <v>111</v>
      </c>
      <c r="U28" s="5"/>
      <c r="V28" s="5"/>
      <c r="W28" s="5"/>
      <c r="X28" s="80"/>
      <c r="Y28" s="11"/>
      <c r="Z28" s="11"/>
      <c r="AA28" s="158">
        <v>25</v>
      </c>
      <c r="AB28" s="12">
        <v>1021321</v>
      </c>
      <c r="AC28" s="120"/>
      <c r="AD28" s="105">
        <v>3.5</v>
      </c>
      <c r="AE28" s="105">
        <v>6</v>
      </c>
      <c r="AF28" s="105">
        <v>6</v>
      </c>
      <c r="AG28" s="105">
        <v>5</v>
      </c>
      <c r="AH28" s="105">
        <v>4.5</v>
      </c>
      <c r="AI28" s="105">
        <v>4.5</v>
      </c>
      <c r="AJ28" s="143">
        <v>3</v>
      </c>
      <c r="AK28" s="143">
        <v>3</v>
      </c>
      <c r="AL28" s="143">
        <v>5</v>
      </c>
      <c r="AM28" s="143">
        <v>5</v>
      </c>
      <c r="AN28" s="143">
        <v>9</v>
      </c>
      <c r="AO28" s="143">
        <v>9</v>
      </c>
      <c r="AP28" s="143">
        <v>7.5</v>
      </c>
      <c r="AQ28" s="143">
        <v>7.5</v>
      </c>
      <c r="AR28" s="11">
        <v>6</v>
      </c>
      <c r="AS28" s="11">
        <v>3</v>
      </c>
      <c r="AT28" s="11">
        <v>3</v>
      </c>
      <c r="AU28" s="149">
        <v>7</v>
      </c>
      <c r="AV28" s="143"/>
      <c r="AW28" s="14"/>
      <c r="AX28" s="37">
        <f t="shared" si="7"/>
        <v>0.609375</v>
      </c>
      <c r="AY28"/>
      <c r="BA28"/>
      <c r="BB28"/>
      <c r="BC28"/>
      <c r="BD28" s="12"/>
      <c r="BE28" s="105">
        <v>80</v>
      </c>
      <c r="BF28" s="12">
        <v>35</v>
      </c>
      <c r="BG28" s="12">
        <v>35</v>
      </c>
      <c r="BH28" s="12">
        <v>50</v>
      </c>
      <c r="BI28" s="11">
        <v>35</v>
      </c>
      <c r="BJ28" s="149">
        <v>35</v>
      </c>
      <c r="BK28" s="149">
        <v>35</v>
      </c>
      <c r="BM28" s="38">
        <f t="shared" si="8"/>
        <v>0.7625</v>
      </c>
      <c r="BN28"/>
      <c r="BO28"/>
      <c r="BP28" s="125">
        <v>9</v>
      </c>
      <c r="BQ28">
        <v>20</v>
      </c>
      <c r="BR28">
        <v>70</v>
      </c>
      <c r="BS28" s="12">
        <v>0</v>
      </c>
      <c r="BT28" s="12">
        <v>70</v>
      </c>
      <c r="BU28" s="12">
        <v>20</v>
      </c>
      <c r="BV28" s="12">
        <v>0</v>
      </c>
      <c r="BW28" s="12">
        <v>20</v>
      </c>
      <c r="BX28" s="12">
        <v>70</v>
      </c>
      <c r="BY28" s="11">
        <v>14</v>
      </c>
      <c r="BZ28" s="11">
        <v>0</v>
      </c>
      <c r="CA28" s="14">
        <v>125</v>
      </c>
      <c r="CB28" s="149">
        <v>100</v>
      </c>
      <c r="CC28" s="149">
        <v>100</v>
      </c>
      <c r="CD28" s="149">
        <v>100</v>
      </c>
      <c r="CE28" s="149">
        <v>100</v>
      </c>
      <c r="CF28" s="149">
        <v>100</v>
      </c>
      <c r="CG28" s="12"/>
      <c r="CH28" s="39">
        <f t="shared" si="9"/>
        <v>0.6902255639097744</v>
      </c>
      <c r="CI28"/>
      <c r="CL28" s="47"/>
      <c r="CN28" s="12"/>
      <c r="CO28" s="12"/>
      <c r="CP28" s="11"/>
      <c r="CQ28" s="47"/>
      <c r="CR28" s="49"/>
      <c r="CS28" s="47">
        <f t="shared" si="11"/>
        <v>0</v>
      </c>
    </row>
    <row r="29" spans="1:97" s="7" customFormat="1" ht="12.75">
      <c r="A29" s="109">
        <v>26</v>
      </c>
      <c r="B29" s="12">
        <v>1051734</v>
      </c>
      <c r="C29" s="37">
        <f t="shared" si="1"/>
        <v>0.281</v>
      </c>
      <c r="D29" s="38">
        <f t="shared" si="2"/>
        <v>0.24499999999999997</v>
      </c>
      <c r="E29" s="39">
        <f t="shared" si="3"/>
        <v>0.14511278195488722</v>
      </c>
      <c r="F29" s="40"/>
      <c r="G29" s="41">
        <f t="shared" si="0"/>
        <v>0.6711127819548872</v>
      </c>
      <c r="H29" s="11"/>
      <c r="I29" s="42"/>
      <c r="J29" s="43"/>
      <c r="K29"/>
      <c r="L29" s="1" t="s">
        <v>15</v>
      </c>
      <c r="M29" s="11"/>
      <c r="N29" s="44">
        <f t="shared" si="4"/>
        <v>0.7025</v>
      </c>
      <c r="O29" s="45">
        <f t="shared" si="5"/>
        <v>0.7</v>
      </c>
      <c r="P29" s="46">
        <f t="shared" si="6"/>
        <v>0.5804511278195489</v>
      </c>
      <c r="Q29" s="47"/>
      <c r="R29" s="11"/>
      <c r="S29" s="110">
        <v>50</v>
      </c>
      <c r="T29" s="50">
        <v>110</v>
      </c>
      <c r="U29" s="5"/>
      <c r="V29" s="5"/>
      <c r="W29" s="5"/>
      <c r="X29" s="80"/>
      <c r="Y29" s="11"/>
      <c r="Z29" s="11"/>
      <c r="AA29" s="158">
        <v>26</v>
      </c>
      <c r="AB29" s="12">
        <v>1051734</v>
      </c>
      <c r="AC29" s="156">
        <v>4</v>
      </c>
      <c r="AD29">
        <v>4</v>
      </c>
      <c r="AE29">
        <v>8</v>
      </c>
      <c r="AF29">
        <v>8</v>
      </c>
      <c r="AG29" s="105">
        <v>4</v>
      </c>
      <c r="AH29" s="105">
        <v>5</v>
      </c>
      <c r="AI29" s="105">
        <v>5</v>
      </c>
      <c r="AJ29" s="105">
        <v>4</v>
      </c>
      <c r="AK29" s="105">
        <v>4</v>
      </c>
      <c r="AL29" s="105">
        <v>5</v>
      </c>
      <c r="AM29" s="105">
        <v>5</v>
      </c>
      <c r="AN29" s="143">
        <v>6.2</v>
      </c>
      <c r="AO29" s="143">
        <v>6.2</v>
      </c>
      <c r="AP29" s="143">
        <v>7</v>
      </c>
      <c r="AQ29" s="143">
        <v>7</v>
      </c>
      <c r="AR29">
        <v>4</v>
      </c>
      <c r="AS29">
        <v>9</v>
      </c>
      <c r="AT29">
        <v>9</v>
      </c>
      <c r="AU29" s="149">
        <v>8</v>
      </c>
      <c r="AV29" s="105"/>
      <c r="AX29" s="37">
        <f t="shared" si="7"/>
        <v>0.7025</v>
      </c>
      <c r="AY29"/>
      <c r="BA29"/>
      <c r="BB29"/>
      <c r="BC29"/>
      <c r="BD29" s="12"/>
      <c r="BE29" s="105">
        <v>80</v>
      </c>
      <c r="BF29" s="12">
        <v>35</v>
      </c>
      <c r="BG29" s="12">
        <v>45</v>
      </c>
      <c r="BH29" s="136">
        <v>35</v>
      </c>
      <c r="BI29">
        <v>0</v>
      </c>
      <c r="BJ29" s="149">
        <v>50</v>
      </c>
      <c r="BK29" s="149">
        <v>35</v>
      </c>
      <c r="BM29" s="38">
        <f t="shared" si="8"/>
        <v>0.7</v>
      </c>
      <c r="BN29"/>
      <c r="BO29"/>
      <c r="BP29" s="125">
        <v>9</v>
      </c>
      <c r="BQ29">
        <v>14</v>
      </c>
      <c r="BR29">
        <v>70</v>
      </c>
      <c r="BS29" s="12">
        <v>70</v>
      </c>
      <c r="BT29" s="12">
        <v>70</v>
      </c>
      <c r="BU29" s="12">
        <v>20</v>
      </c>
      <c r="BV29" s="12">
        <v>100</v>
      </c>
      <c r="BW29" s="136">
        <v>14</v>
      </c>
      <c r="BX29" s="136">
        <v>70</v>
      </c>
      <c r="BY29">
        <v>20</v>
      </c>
      <c r="BZ29">
        <v>50</v>
      </c>
      <c r="CA29" s="14">
        <v>140</v>
      </c>
      <c r="CB29" s="149">
        <v>30</v>
      </c>
      <c r="CC29" s="149">
        <v>95</v>
      </c>
      <c r="CD29" s="149">
        <v>0</v>
      </c>
      <c r="CE29" s="149">
        <v>0</v>
      </c>
      <c r="CF29" s="149">
        <v>0</v>
      </c>
      <c r="CG29" s="12"/>
      <c r="CH29" s="39">
        <f t="shared" si="9"/>
        <v>0.5804511278195489</v>
      </c>
      <c r="CI29"/>
      <c r="CL29" s="47"/>
      <c r="CN29" s="12"/>
      <c r="CO29" s="12"/>
      <c r="CP29" s="11"/>
      <c r="CQ29" s="47"/>
      <c r="CR29" s="49"/>
      <c r="CS29" s="47">
        <f t="shared" si="11"/>
        <v>0</v>
      </c>
    </row>
    <row r="30" spans="1:97" s="7" customFormat="1" ht="12.75">
      <c r="A30" s="157">
        <v>27</v>
      </c>
      <c r="B30" s="12">
        <v>1029912</v>
      </c>
      <c r="C30" s="37">
        <f t="shared" si="1"/>
        <v>0.22375</v>
      </c>
      <c r="D30" s="38">
        <f t="shared" si="2"/>
        <v>0.1575</v>
      </c>
      <c r="E30" s="39">
        <f t="shared" si="3"/>
        <v>0.12763157894736843</v>
      </c>
      <c r="F30" s="40"/>
      <c r="G30" s="41">
        <f t="shared" si="0"/>
        <v>0.5088815789473684</v>
      </c>
      <c r="H30" s="11"/>
      <c r="I30" s="42"/>
      <c r="J30" s="43"/>
      <c r="K30"/>
      <c r="L30" s="1" t="s">
        <v>15</v>
      </c>
      <c r="M30" s="11"/>
      <c r="N30" s="44">
        <f t="shared" si="4"/>
        <v>0.559375</v>
      </c>
      <c r="O30" s="45">
        <f t="shared" si="5"/>
        <v>0.45</v>
      </c>
      <c r="P30" s="46">
        <f t="shared" si="6"/>
        <v>0.5105263157894737</v>
      </c>
      <c r="Q30" s="47"/>
      <c r="R30" s="11"/>
      <c r="S30" s="110">
        <v>30</v>
      </c>
      <c r="T30" s="50">
        <v>100</v>
      </c>
      <c r="U30" s="5"/>
      <c r="V30" s="5"/>
      <c r="W30" s="5"/>
      <c r="X30" s="80"/>
      <c r="Y30" s="11"/>
      <c r="Z30" s="11"/>
      <c r="AA30" s="158">
        <v>27</v>
      </c>
      <c r="AB30" s="12">
        <v>1029912</v>
      </c>
      <c r="AC30" s="120">
        <v>3.5</v>
      </c>
      <c r="AD30" s="91">
        <v>4</v>
      </c>
      <c r="AE30" s="91">
        <v>6</v>
      </c>
      <c r="AF30" s="91">
        <v>6</v>
      </c>
      <c r="AG30" s="105">
        <v>3</v>
      </c>
      <c r="AH30" s="105">
        <v>4</v>
      </c>
      <c r="AI30" s="105">
        <v>4</v>
      </c>
      <c r="AJ30" s="105">
        <v>4</v>
      </c>
      <c r="AK30" s="105">
        <v>4</v>
      </c>
      <c r="AL30" s="105">
        <v>4</v>
      </c>
      <c r="AM30" s="105">
        <v>4</v>
      </c>
      <c r="AN30" s="143">
        <v>7</v>
      </c>
      <c r="AO30" s="143">
        <v>7</v>
      </c>
      <c r="AP30" s="143">
        <v>6</v>
      </c>
      <c r="AQ30" s="143">
        <v>6</v>
      </c>
      <c r="AR30">
        <v>3</v>
      </c>
      <c r="AS30">
        <v>5</v>
      </c>
      <c r="AT30">
        <v>5</v>
      </c>
      <c r="AU30" s="149">
        <v>4</v>
      </c>
      <c r="AV30" s="105"/>
      <c r="AX30" s="37">
        <f t="shared" si="7"/>
        <v>0.559375</v>
      </c>
      <c r="AY30"/>
      <c r="BA30"/>
      <c r="BB30"/>
      <c r="BC30"/>
      <c r="BD30" s="12"/>
      <c r="BE30" s="105">
        <v>70</v>
      </c>
      <c r="BF30" s="12">
        <v>25</v>
      </c>
      <c r="BG30" s="125">
        <v>35</v>
      </c>
      <c r="BH30" s="12">
        <v>0</v>
      </c>
      <c r="BI30">
        <v>0</v>
      </c>
      <c r="BJ30" s="149">
        <v>50</v>
      </c>
      <c r="BK30" s="149">
        <v>0</v>
      </c>
      <c r="BM30" s="38">
        <f t="shared" si="8"/>
        <v>0.45</v>
      </c>
      <c r="BN30"/>
      <c r="BO30"/>
      <c r="BP30" s="125">
        <v>9</v>
      </c>
      <c r="BQ30" s="91">
        <v>20</v>
      </c>
      <c r="BR30" s="91">
        <v>70</v>
      </c>
      <c r="BS30" s="12">
        <v>70</v>
      </c>
      <c r="BT30" s="125">
        <v>0</v>
      </c>
      <c r="BU30" s="12">
        <v>20</v>
      </c>
      <c r="BV30" s="12">
        <v>0</v>
      </c>
      <c r="BW30" s="12">
        <v>20</v>
      </c>
      <c r="BX30" s="12">
        <v>70</v>
      </c>
      <c r="BY30">
        <v>20</v>
      </c>
      <c r="BZ30">
        <v>0</v>
      </c>
      <c r="CA30" s="14">
        <v>120</v>
      </c>
      <c r="CB30" s="149">
        <v>0</v>
      </c>
      <c r="CC30" s="149">
        <v>95</v>
      </c>
      <c r="CD30" s="149">
        <v>0</v>
      </c>
      <c r="CE30" s="149">
        <v>90</v>
      </c>
      <c r="CF30" s="149">
        <v>75</v>
      </c>
      <c r="CG30" s="12"/>
      <c r="CH30" s="39">
        <f t="shared" si="9"/>
        <v>0.5105263157894737</v>
      </c>
      <c r="CI30"/>
      <c r="CL30" s="47"/>
      <c r="CN30" s="12"/>
      <c r="CO30" s="12"/>
      <c r="CP30" s="11"/>
      <c r="CQ30" s="47"/>
      <c r="CR30" s="49"/>
      <c r="CS30" s="47">
        <f t="shared" si="11"/>
        <v>0</v>
      </c>
    </row>
    <row r="31" spans="1:97" s="7" customFormat="1" ht="12.75">
      <c r="A31" s="157">
        <v>28</v>
      </c>
      <c r="B31" s="12">
        <v>1038954</v>
      </c>
      <c r="C31" s="37">
        <f t="shared" si="1"/>
        <v>0.29875</v>
      </c>
      <c r="D31" s="38">
        <f t="shared" si="2"/>
        <v>0.118125</v>
      </c>
      <c r="E31" s="39">
        <f t="shared" si="3"/>
        <v>0.07274436090225564</v>
      </c>
      <c r="F31" s="40"/>
      <c r="G31" s="41">
        <f t="shared" si="0"/>
        <v>0.48961936090225566</v>
      </c>
      <c r="H31" s="11"/>
      <c r="I31" s="42"/>
      <c r="J31" s="43"/>
      <c r="K31"/>
      <c r="L31" s="1" t="s">
        <v>16</v>
      </c>
      <c r="M31" s="11"/>
      <c r="N31" s="44">
        <f t="shared" si="4"/>
        <v>0.746875</v>
      </c>
      <c r="O31" s="45">
        <f t="shared" si="5"/>
        <v>0.3375</v>
      </c>
      <c r="P31" s="46">
        <f t="shared" si="6"/>
        <v>0.29097744360902256</v>
      </c>
      <c r="Q31" s="47"/>
      <c r="R31" s="11"/>
      <c r="S31" s="110">
        <v>25</v>
      </c>
      <c r="T31" s="50">
        <v>75</v>
      </c>
      <c r="U31" s="5"/>
      <c r="V31" s="5"/>
      <c r="W31" s="5"/>
      <c r="X31" s="80"/>
      <c r="Y31" s="11"/>
      <c r="Z31" s="11"/>
      <c r="AA31" s="158">
        <v>28</v>
      </c>
      <c r="AB31" s="12">
        <v>1038954</v>
      </c>
      <c r="AC31">
        <v>3</v>
      </c>
      <c r="AD31" s="91">
        <v>4</v>
      </c>
      <c r="AE31" s="91">
        <v>6.5</v>
      </c>
      <c r="AF31" s="91">
        <v>6.5</v>
      </c>
      <c r="AG31" s="105">
        <v>6</v>
      </c>
      <c r="AH31" s="105">
        <v>3</v>
      </c>
      <c r="AI31" s="105">
        <v>3</v>
      </c>
      <c r="AJ31" s="105">
        <v>6</v>
      </c>
      <c r="AK31" s="105">
        <v>6</v>
      </c>
      <c r="AL31" s="105">
        <v>6</v>
      </c>
      <c r="AM31" s="105">
        <v>6</v>
      </c>
      <c r="AN31" s="143">
        <v>9</v>
      </c>
      <c r="AO31" s="143">
        <v>9</v>
      </c>
      <c r="AP31" s="143">
        <v>11</v>
      </c>
      <c r="AQ31" s="143">
        <v>11</v>
      </c>
      <c r="AR31">
        <v>2</v>
      </c>
      <c r="AS31">
        <v>7</v>
      </c>
      <c r="AT31">
        <v>7</v>
      </c>
      <c r="AU31" s="149">
        <v>7.5</v>
      </c>
      <c r="AV31" s="105"/>
      <c r="AX31" s="37">
        <f t="shared" si="7"/>
        <v>0.746875</v>
      </c>
      <c r="AY31"/>
      <c r="BA31"/>
      <c r="BB31"/>
      <c r="BC31"/>
      <c r="BD31" s="12"/>
      <c r="BE31" s="105">
        <v>75</v>
      </c>
      <c r="BF31" s="125">
        <v>0</v>
      </c>
      <c r="BG31" s="125">
        <v>0</v>
      </c>
      <c r="BH31" s="12">
        <v>25</v>
      </c>
      <c r="BI31"/>
      <c r="BJ31" s="149">
        <v>0</v>
      </c>
      <c r="BK31" s="149">
        <v>35</v>
      </c>
      <c r="BM31" s="38">
        <f t="shared" si="8"/>
        <v>0.3375</v>
      </c>
      <c r="BN31"/>
      <c r="BO31"/>
      <c r="BP31" s="125">
        <v>9</v>
      </c>
      <c r="BQ31" s="91">
        <v>14</v>
      </c>
      <c r="BR31" s="91">
        <v>0</v>
      </c>
      <c r="BS31" s="125">
        <v>70</v>
      </c>
      <c r="BT31" s="125">
        <v>0</v>
      </c>
      <c r="BU31" s="12">
        <v>14</v>
      </c>
      <c r="BV31" s="12">
        <v>0</v>
      </c>
      <c r="BW31" s="12">
        <v>20</v>
      </c>
      <c r="BX31" s="12">
        <v>50</v>
      </c>
      <c r="BY31" t="s">
        <v>14</v>
      </c>
      <c r="BZ31" t="s">
        <v>14</v>
      </c>
      <c r="CA31" s="14">
        <v>0</v>
      </c>
      <c r="CB31" s="149">
        <v>0</v>
      </c>
      <c r="CC31" s="149">
        <v>100</v>
      </c>
      <c r="CD31" s="149">
        <v>0</v>
      </c>
      <c r="CE31" s="149">
        <v>100</v>
      </c>
      <c r="CF31" s="149">
        <v>10</v>
      </c>
      <c r="CG31" s="12"/>
      <c r="CH31" s="39">
        <f t="shared" si="9"/>
        <v>0.29097744360902256</v>
      </c>
      <c r="CI31"/>
      <c r="CL31" s="47"/>
      <c r="CN31" s="12"/>
      <c r="CO31" s="12"/>
      <c r="CP31" s="11"/>
      <c r="CQ31" s="47"/>
      <c r="CR31" s="49"/>
      <c r="CS31" s="47">
        <f t="shared" si="11"/>
        <v>0</v>
      </c>
    </row>
    <row r="32" spans="1:97" s="7" customFormat="1" ht="12.75">
      <c r="A32" s="157">
        <v>29</v>
      </c>
      <c r="B32" s="12">
        <v>1017825</v>
      </c>
      <c r="C32" s="37">
        <f t="shared" si="1"/>
        <v>0.1375</v>
      </c>
      <c r="D32" s="38">
        <f t="shared" si="2"/>
        <v>0.16624999999999998</v>
      </c>
      <c r="E32" s="39">
        <f t="shared" si="3"/>
        <v>0.07462406015037594</v>
      </c>
      <c r="F32" s="40"/>
      <c r="G32" s="41">
        <f t="shared" si="0"/>
        <v>0.3783740601503759</v>
      </c>
      <c r="H32" s="11"/>
      <c r="I32" s="42"/>
      <c r="J32" s="43"/>
      <c r="K32"/>
      <c r="L32" s="1" t="s">
        <v>17</v>
      </c>
      <c r="M32" s="11"/>
      <c r="N32" s="44">
        <f t="shared" si="4"/>
        <v>0.34375</v>
      </c>
      <c r="O32" s="45">
        <f t="shared" si="5"/>
        <v>0.475</v>
      </c>
      <c r="P32" s="46">
        <f t="shared" si="6"/>
        <v>0.29849624060150376</v>
      </c>
      <c r="Q32" s="47"/>
      <c r="R32" s="11"/>
      <c r="S32" s="110">
        <v>53</v>
      </c>
      <c r="T32" s="50">
        <v>100</v>
      </c>
      <c r="U32" s="5"/>
      <c r="V32" s="5"/>
      <c r="W32" s="5"/>
      <c r="X32" s="80"/>
      <c r="Y32" s="11"/>
      <c r="Z32" s="11"/>
      <c r="AA32" s="158">
        <v>29</v>
      </c>
      <c r="AB32" s="12">
        <v>1017825</v>
      </c>
      <c r="AC32">
        <v>1</v>
      </c>
      <c r="AD32" s="91">
        <v>2</v>
      </c>
      <c r="AE32" s="91">
        <v>2</v>
      </c>
      <c r="AF32" s="91">
        <v>2</v>
      </c>
      <c r="AG32" s="105">
        <v>1</v>
      </c>
      <c r="AH32" s="105">
        <v>3.5</v>
      </c>
      <c r="AI32" s="105">
        <v>3.5</v>
      </c>
      <c r="AJ32" s="105">
        <v>2</v>
      </c>
      <c r="AK32" s="105">
        <v>2</v>
      </c>
      <c r="AL32" s="105">
        <v>1</v>
      </c>
      <c r="AM32" s="105">
        <v>1</v>
      </c>
      <c r="AN32" s="143">
        <v>3</v>
      </c>
      <c r="AO32" s="143">
        <v>3</v>
      </c>
      <c r="AP32" s="143">
        <v>3</v>
      </c>
      <c r="AQ32" s="143">
        <v>3</v>
      </c>
      <c r="AR32" t="s">
        <v>14</v>
      </c>
      <c r="AS32">
        <v>6.5</v>
      </c>
      <c r="AT32">
        <v>6.5</v>
      </c>
      <c r="AU32" s="149">
        <v>2</v>
      </c>
      <c r="AV32" s="143">
        <v>7</v>
      </c>
      <c r="AX32" s="37">
        <f t="shared" si="7"/>
        <v>0.34375</v>
      </c>
      <c r="AY32"/>
      <c r="BA32"/>
      <c r="BB32"/>
      <c r="BC32"/>
      <c r="BD32" s="12"/>
      <c r="BE32" s="105">
        <v>70</v>
      </c>
      <c r="BF32" s="12">
        <v>0</v>
      </c>
      <c r="BG32" s="12">
        <v>35</v>
      </c>
      <c r="BH32" s="12">
        <v>0</v>
      </c>
      <c r="BI32">
        <v>50</v>
      </c>
      <c r="BJ32" s="149">
        <v>35</v>
      </c>
      <c r="BK32" s="149">
        <v>0</v>
      </c>
      <c r="BM32" s="38">
        <f t="shared" si="8"/>
        <v>0.475</v>
      </c>
      <c r="BN32"/>
      <c r="BO32"/>
      <c r="BP32" s="125">
        <v>9</v>
      </c>
      <c r="BQ32">
        <v>20</v>
      </c>
      <c r="BR32">
        <v>0</v>
      </c>
      <c r="BS32" s="12">
        <v>70</v>
      </c>
      <c r="BT32" s="12">
        <v>0</v>
      </c>
      <c r="BU32" s="12">
        <v>20</v>
      </c>
      <c r="BV32" s="12">
        <v>0</v>
      </c>
      <c r="BW32" s="12">
        <v>20</v>
      </c>
      <c r="BX32" s="12">
        <v>0</v>
      </c>
      <c r="BY32">
        <v>20</v>
      </c>
      <c r="BZ32">
        <v>0</v>
      </c>
      <c r="CA32" s="14">
        <v>88</v>
      </c>
      <c r="CB32" s="149">
        <v>50</v>
      </c>
      <c r="CC32" s="149">
        <v>50</v>
      </c>
      <c r="CD32" s="149">
        <v>0</v>
      </c>
      <c r="CE32" s="149">
        <v>50</v>
      </c>
      <c r="CF32" s="149">
        <v>0</v>
      </c>
      <c r="CG32" s="12"/>
      <c r="CH32" s="39">
        <f t="shared" si="9"/>
        <v>0.29849624060150376</v>
      </c>
      <c r="CI32"/>
      <c r="CL32" s="47"/>
      <c r="CN32" s="12"/>
      <c r="CO32" s="12"/>
      <c r="CP32" s="11"/>
      <c r="CQ32" s="47"/>
      <c r="CR32" s="49"/>
      <c r="CS32" s="47">
        <f t="shared" si="11"/>
        <v>0</v>
      </c>
    </row>
    <row r="33" spans="19:48" ht="12.75">
      <c r="S33" s="132"/>
      <c r="T33" s="133"/>
      <c r="U33" s="133"/>
      <c r="V33" s="133"/>
      <c r="W33" s="133"/>
      <c r="X33" s="134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V33" s="105"/>
    </row>
    <row r="34" spans="1:100" s="7" customFormat="1" ht="12.75">
      <c r="A34" s="1"/>
      <c r="B34" s="1"/>
      <c r="E34" s="11"/>
      <c r="G34" s="53"/>
      <c r="I34" s="51"/>
      <c r="K34" s="1"/>
      <c r="L34" s="5"/>
      <c r="M34" s="11"/>
      <c r="N34" s="11"/>
      <c r="O34" s="11"/>
      <c r="P34" s="11"/>
      <c r="Q34" s="47"/>
      <c r="R34" s="11"/>
      <c r="S34" s="135" t="s">
        <v>40</v>
      </c>
      <c r="T34" s="86"/>
      <c r="U34" s="86"/>
      <c r="V34" s="86"/>
      <c r="W34" s="86"/>
      <c r="X34" s="87"/>
      <c r="Y34" s="11"/>
      <c r="Z34" s="11"/>
      <c r="AA34" s="12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 s="133"/>
      <c r="AV34"/>
      <c r="AX34" s="37"/>
      <c r="AY34"/>
      <c r="BA34"/>
      <c r="BB34"/>
      <c r="BC34"/>
      <c r="BD34" s="12"/>
      <c r="BE34" s="91"/>
      <c r="BF34" s="12"/>
      <c r="BG34" s="12"/>
      <c r="BH34" s="12"/>
      <c r="BI34"/>
      <c r="BJ34" s="12"/>
      <c r="BK34" s="12"/>
      <c r="BL34" s="12"/>
      <c r="BM34" s="38"/>
      <c r="BN34"/>
      <c r="BO34"/>
      <c r="BP34" s="127"/>
      <c r="BQ34"/>
      <c r="BR34"/>
      <c r="BS34" s="12"/>
      <c r="BT34" s="12"/>
      <c r="BU34" s="12"/>
      <c r="BV34" s="12"/>
      <c r="BW34" s="12"/>
      <c r="BX34" s="12"/>
      <c r="BY34"/>
      <c r="BZ34"/>
      <c r="CG34" s="12"/>
      <c r="CH34" s="39"/>
      <c r="CI34"/>
      <c r="CM34" s="12"/>
      <c r="CN34" s="12"/>
      <c r="CO34" s="12"/>
      <c r="CP34" s="11"/>
      <c r="CQ34" s="47"/>
      <c r="CR34" s="49"/>
      <c r="CS34" s="49"/>
      <c r="CT34" s="11"/>
      <c r="CU34" s="11"/>
      <c r="CV34" s="11"/>
    </row>
    <row r="35" spans="1:100" s="54" customFormat="1" ht="24.75" customHeight="1">
      <c r="A35" s="55"/>
      <c r="B35" s="56"/>
      <c r="C35" s="57">
        <f>SUM(C4:C32)/G43</f>
        <v>0.30059051724137936</v>
      </c>
      <c r="D35" s="58">
        <f>SUM(D4:D32)/G43</f>
        <v>0.2765301724137931</v>
      </c>
      <c r="E35" s="59">
        <f>SUM(E4:E32)/G43</f>
        <v>0.19536556909515174</v>
      </c>
      <c r="F35" s="54" t="s">
        <v>18</v>
      </c>
      <c r="G35" s="60">
        <f>SUM(G4:G32)/G43</f>
        <v>0.7724862587503242</v>
      </c>
      <c r="I35" s="61" t="s">
        <v>19</v>
      </c>
      <c r="J35" s="8"/>
      <c r="K35" s="62"/>
      <c r="L35" s="63"/>
      <c r="M35" s="56"/>
      <c r="N35" s="57">
        <f>SUM(N4:N32)/G43</f>
        <v>0.7514762931034483</v>
      </c>
      <c r="O35" s="58">
        <f>SUM(O4:O32)/G43</f>
        <v>0.7900862068965516</v>
      </c>
      <c r="P35" s="59">
        <f>SUM(P4:P32)/G43</f>
        <v>0.781462276380607</v>
      </c>
      <c r="Q35" s="94">
        <f>SUM(Q4:Q32)/G43</f>
        <v>0</v>
      </c>
      <c r="R35" s="56"/>
      <c r="S35" s="114">
        <f>SUM(S22:S32)/12</f>
        <v>45.666666666666664</v>
      </c>
      <c r="T35" s="115">
        <f>SUM(T22:T32)/12</f>
        <v>107.91666666666667</v>
      </c>
      <c r="U35" s="115">
        <f>SUM(U4:U32)/20</f>
        <v>0</v>
      </c>
      <c r="V35" s="115">
        <f>SUM(V4:V32)/22</f>
        <v>0</v>
      </c>
      <c r="W35" s="115">
        <f>SUM(W4:W32)/17</f>
        <v>0</v>
      </c>
      <c r="X35" s="113"/>
      <c r="Y35" s="56"/>
      <c r="Z35" s="56"/>
      <c r="AA35" s="10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V35" s="56"/>
      <c r="AX35" s="64"/>
      <c r="AY35" s="56"/>
      <c r="BA35" s="56"/>
      <c r="BB35" s="56"/>
      <c r="BC35" s="56"/>
      <c r="BD35" s="10"/>
      <c r="BE35" s="91"/>
      <c r="BF35" s="10"/>
      <c r="BG35" s="10"/>
      <c r="BH35" s="10"/>
      <c r="BI35" s="56"/>
      <c r="BJ35" s="10"/>
      <c r="BK35" s="10"/>
      <c r="BL35" s="10"/>
      <c r="BM35" s="65"/>
      <c r="BN35" s="56"/>
      <c r="BO35" s="56"/>
      <c r="BP35" s="10"/>
      <c r="BQ35" s="56"/>
      <c r="BR35" s="56"/>
      <c r="BS35" s="10"/>
      <c r="BT35" s="10"/>
      <c r="BU35" s="10"/>
      <c r="BV35" s="10"/>
      <c r="BW35" s="10"/>
      <c r="BX35" s="10"/>
      <c r="BY35" s="56"/>
      <c r="BZ35" s="56"/>
      <c r="CG35" s="10"/>
      <c r="CH35" s="66"/>
      <c r="CI35" s="56"/>
      <c r="CM35" s="10"/>
      <c r="CN35" s="10"/>
      <c r="CO35" s="10"/>
      <c r="CP35" s="56"/>
      <c r="CQ35" s="67"/>
      <c r="CR35" s="68"/>
      <c r="CS35" s="68"/>
      <c r="CT35" s="56"/>
      <c r="CU35" s="56"/>
      <c r="CV35" s="56"/>
    </row>
    <row r="36" spans="1:100" s="7" customFormat="1" ht="12.75">
      <c r="A36" s="1"/>
      <c r="B36" s="1"/>
      <c r="E36" s="11"/>
      <c r="G36" s="53"/>
      <c r="I36" s="61" t="s">
        <v>20</v>
      </c>
      <c r="J36" s="8"/>
      <c r="K36" s="62"/>
      <c r="L36" s="63"/>
      <c r="M36" s="11"/>
      <c r="N36" s="11"/>
      <c r="O36" s="11"/>
      <c r="P36" s="11"/>
      <c r="R36" s="11"/>
      <c r="U36" s="1"/>
      <c r="V36" s="1"/>
      <c r="W36" s="1" t="s">
        <v>41</v>
      </c>
      <c r="X36" s="1"/>
      <c r="Y36" s="11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X36" s="69"/>
      <c r="AY36"/>
      <c r="BA36" s="1"/>
      <c r="BB36" s="1"/>
      <c r="BC36" s="1"/>
      <c r="BD36" s="1"/>
      <c r="BE36" s="91"/>
      <c r="BF36" s="1"/>
      <c r="BG36" s="1"/>
      <c r="BH36" s="1"/>
      <c r="BI36" s="1"/>
      <c r="BJ36" s="1"/>
      <c r="BK36" s="1"/>
      <c r="BL36" s="1"/>
      <c r="BM36" s="70"/>
      <c r="BN36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G36" s="1"/>
      <c r="CH36" s="4"/>
      <c r="CI36"/>
      <c r="CM36" s="1"/>
      <c r="CN36" s="1"/>
      <c r="CO36" s="1"/>
      <c r="CP36" s="17"/>
      <c r="CQ36" s="17"/>
      <c r="CR36" s="17"/>
      <c r="CT36" s="11"/>
      <c r="CU36" s="11"/>
      <c r="CV36" s="11"/>
    </row>
    <row r="37" spans="1:100" s="7" customFormat="1" ht="12.75">
      <c r="A37" s="1"/>
      <c r="B37" s="71" t="s">
        <v>21</v>
      </c>
      <c r="C37" s="72"/>
      <c r="D37" s="72"/>
      <c r="E37" s="73" t="s">
        <v>22</v>
      </c>
      <c r="F37" s="74"/>
      <c r="G37" s="53"/>
      <c r="I37" s="61" t="s">
        <v>23</v>
      </c>
      <c r="J37" s="8"/>
      <c r="K37" s="62"/>
      <c r="L37" s="63"/>
      <c r="M37" s="11"/>
      <c r="N37" s="11"/>
      <c r="O37" s="11"/>
      <c r="P37" s="11"/>
      <c r="R37" s="11"/>
      <c r="U37" s="1"/>
      <c r="V37" s="1"/>
      <c r="W37" s="1"/>
      <c r="X37" s="1"/>
      <c r="Y37" s="11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X37" s="69"/>
      <c r="AY37"/>
      <c r="BA37" s="1"/>
      <c r="BB37" s="1"/>
      <c r="BC37" s="1"/>
      <c r="BD37" s="1"/>
      <c r="BE37" s="91" t="s">
        <v>14</v>
      </c>
      <c r="BF37" s="1"/>
      <c r="BG37" s="1"/>
      <c r="BH37" s="1"/>
      <c r="BI37" s="1"/>
      <c r="BJ37" s="1"/>
      <c r="BK37" s="1"/>
      <c r="BL37" s="1"/>
      <c r="BM37" s="70"/>
      <c r="BN37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G37" s="1"/>
      <c r="CH37" s="4"/>
      <c r="CI37"/>
      <c r="CM37" s="1"/>
      <c r="CN37" s="1"/>
      <c r="CO37" s="1"/>
      <c r="CP37" s="17"/>
      <c r="CQ37" s="17"/>
      <c r="CR37" s="17"/>
      <c r="CT37" s="11"/>
      <c r="CU37" s="11"/>
      <c r="CV37" s="11"/>
    </row>
    <row r="38" spans="1:100" s="7" customFormat="1" ht="12.75">
      <c r="A38" s="1"/>
      <c r="B38" s="75">
        <v>0.9</v>
      </c>
      <c r="C38" s="76">
        <v>1</v>
      </c>
      <c r="D38" s="77" t="s">
        <v>14</v>
      </c>
      <c r="E38" s="141">
        <v>4</v>
      </c>
      <c r="F38" s="101">
        <f>E38/E43</f>
        <v>0.13793103448275862</v>
      </c>
      <c r="G38" s="53"/>
      <c r="I38" s="61" t="s">
        <v>24</v>
      </c>
      <c r="J38" s="8"/>
      <c r="K38" s="62"/>
      <c r="L38" s="63"/>
      <c r="M38" s="11"/>
      <c r="N38" s="11"/>
      <c r="O38" s="11"/>
      <c r="P38" s="11"/>
      <c r="R38" s="11"/>
      <c r="S38" s="99" t="s">
        <v>42</v>
      </c>
      <c r="U38" s="1"/>
      <c r="V38" s="1"/>
      <c r="W38" s="1"/>
      <c r="X38" s="1"/>
      <c r="Y38" s="11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X38" s="69"/>
      <c r="AY38"/>
      <c r="BA38" s="1"/>
      <c r="BB38" s="1"/>
      <c r="BC38" s="1"/>
      <c r="BD38" s="1"/>
      <c r="BE38" s="91"/>
      <c r="BF38" s="1"/>
      <c r="BG38" s="1"/>
      <c r="BH38" s="1"/>
      <c r="BI38" s="1"/>
      <c r="BJ38" s="1"/>
      <c r="BK38" s="1"/>
      <c r="BL38" s="1"/>
      <c r="BM38" s="70"/>
      <c r="BN38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G38" s="1"/>
      <c r="CH38" s="4"/>
      <c r="CI38"/>
      <c r="CM38" s="1"/>
      <c r="CN38" s="1"/>
      <c r="CO38" s="1"/>
      <c r="CP38" s="17"/>
      <c r="CQ38" s="17"/>
      <c r="CR38" s="17"/>
      <c r="CT38" s="11"/>
      <c r="CU38" s="11"/>
      <c r="CV38" s="11"/>
    </row>
    <row r="39" spans="1:100" s="7" customFormat="1" ht="12.75">
      <c r="A39" s="1"/>
      <c r="B39" s="78">
        <v>0.8</v>
      </c>
      <c r="C39" s="79">
        <v>0.89</v>
      </c>
      <c r="D39" s="80" t="s">
        <v>17</v>
      </c>
      <c r="E39" s="142">
        <v>10</v>
      </c>
      <c r="F39" s="102">
        <f>E39/E43</f>
        <v>0.3448275862068966</v>
      </c>
      <c r="G39" s="53"/>
      <c r="I39" s="81"/>
      <c r="J39" s="51"/>
      <c r="L39" s="1"/>
      <c r="M39" s="11"/>
      <c r="N39" s="11"/>
      <c r="O39" s="11"/>
      <c r="P39" s="11"/>
      <c r="R39" s="11"/>
      <c r="S39" t="s">
        <v>43</v>
      </c>
      <c r="U39" s="1"/>
      <c r="V39" s="1"/>
      <c r="W39" s="1"/>
      <c r="X39" s="1"/>
      <c r="Y39" s="11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X39" s="69"/>
      <c r="AY39"/>
      <c r="BA39" s="1"/>
      <c r="BB39" s="1"/>
      <c r="BC39" s="1"/>
      <c r="BD39" s="1"/>
      <c r="BE39" s="91"/>
      <c r="BF39" s="1"/>
      <c r="BG39" s="1"/>
      <c r="BH39" s="1"/>
      <c r="BI39" s="1"/>
      <c r="BJ39" s="1"/>
      <c r="BK39" s="1"/>
      <c r="BL39" s="1"/>
      <c r="BM39" s="70"/>
      <c r="BN39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G39" s="1"/>
      <c r="CH39" s="4"/>
      <c r="CI39"/>
      <c r="CM39" s="1"/>
      <c r="CN39" s="1"/>
      <c r="CO39" s="1"/>
      <c r="CP39" s="17"/>
      <c r="CQ39" s="17"/>
      <c r="CR39" s="17"/>
      <c r="CT39" s="11"/>
      <c r="CU39" s="11"/>
      <c r="CV39" s="11"/>
    </row>
    <row r="40" spans="1:100" s="7" customFormat="1" ht="12.75">
      <c r="A40" s="1"/>
      <c r="B40" s="78">
        <v>0.7</v>
      </c>
      <c r="C40" s="79">
        <v>0.79</v>
      </c>
      <c r="D40" s="82" t="s">
        <v>15</v>
      </c>
      <c r="E40" s="142">
        <v>8</v>
      </c>
      <c r="F40" s="102">
        <f>E40/E43</f>
        <v>0.27586206896551724</v>
      </c>
      <c r="G40" s="53"/>
      <c r="I40" s="52" t="s">
        <v>25</v>
      </c>
      <c r="J40" s="83"/>
      <c r="K40" s="9"/>
      <c r="L40" s="84"/>
      <c r="M40" s="11"/>
      <c r="N40" s="11"/>
      <c r="O40" s="11"/>
      <c r="P40" s="11"/>
      <c r="R40" s="11"/>
      <c r="S40" t="s">
        <v>44</v>
      </c>
      <c r="U40" s="1"/>
      <c r="V40" s="1"/>
      <c r="W40" s="1"/>
      <c r="X40" s="1"/>
      <c r="Y40" s="11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X40" s="69"/>
      <c r="AY40"/>
      <c r="BA40" s="1"/>
      <c r="BB40" s="1"/>
      <c r="BC40" s="1"/>
      <c r="BD40" s="1"/>
      <c r="BE40" s="105">
        <v>50</v>
      </c>
      <c r="BF40" s="1"/>
      <c r="BG40" s="1"/>
      <c r="BH40" s="1"/>
      <c r="BI40" s="1"/>
      <c r="BJ40" s="1"/>
      <c r="BK40" s="1"/>
      <c r="BL40" s="1"/>
      <c r="BM40" s="70"/>
      <c r="BN40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G40" s="1"/>
      <c r="CH40" s="4"/>
      <c r="CI40"/>
      <c r="CM40" s="1"/>
      <c r="CN40" s="1"/>
      <c r="CO40" s="1"/>
      <c r="CP40" s="17"/>
      <c r="CQ40" s="17"/>
      <c r="CR40" s="17"/>
      <c r="CT40" s="11"/>
      <c r="CU40" s="11"/>
      <c r="CV40" s="11"/>
    </row>
    <row r="41" spans="1:100" s="7" customFormat="1" ht="12.75">
      <c r="A41" s="1"/>
      <c r="B41" s="78">
        <v>0.6</v>
      </c>
      <c r="C41" s="79">
        <v>0.69</v>
      </c>
      <c r="D41" s="80" t="s">
        <v>32</v>
      </c>
      <c r="E41" s="142">
        <v>4</v>
      </c>
      <c r="F41" s="102">
        <f>E41/E43</f>
        <v>0.13793103448275862</v>
      </c>
      <c r="G41" s="53"/>
      <c r="I41" s="52" t="s">
        <v>26</v>
      </c>
      <c r="J41" s="83"/>
      <c r="K41" s="9"/>
      <c r="L41" s="84"/>
      <c r="M41" s="11"/>
      <c r="N41" s="11"/>
      <c r="O41" s="11"/>
      <c r="P41" s="11"/>
      <c r="R41" s="11"/>
      <c r="S41" s="100" t="s">
        <v>45</v>
      </c>
      <c r="U41" s="1"/>
      <c r="V41" s="1"/>
      <c r="W41" s="1"/>
      <c r="X41" s="1"/>
      <c r="Y41" s="11"/>
      <c r="Z41" s="1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X41" s="69"/>
      <c r="AY41"/>
      <c r="BA41" s="1"/>
      <c r="BB41" s="1"/>
      <c r="BC41" s="1"/>
      <c r="BD41" s="1"/>
      <c r="BE41" s="91"/>
      <c r="BF41" s="1"/>
      <c r="BG41" s="1"/>
      <c r="BH41" s="1"/>
      <c r="BI41" s="1"/>
      <c r="BJ41" s="1"/>
      <c r="BK41" s="1"/>
      <c r="BL41" s="1"/>
      <c r="BM41" s="70"/>
      <c r="BN4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G41" s="1"/>
      <c r="CH41" s="4"/>
      <c r="CI41"/>
      <c r="CM41" s="1"/>
      <c r="CN41" s="1"/>
      <c r="CO41" s="1"/>
      <c r="CP41" s="17"/>
      <c r="CQ41" s="17"/>
      <c r="CR41" s="17"/>
      <c r="CT41" s="11"/>
      <c r="CU41" s="11"/>
      <c r="CV41" s="11"/>
    </row>
    <row r="42" spans="1:100" s="7" customFormat="1" ht="12.75">
      <c r="A42" s="1"/>
      <c r="B42" s="78">
        <v>0</v>
      </c>
      <c r="C42" s="79">
        <v>0.59</v>
      </c>
      <c r="D42" s="82" t="s">
        <v>16</v>
      </c>
      <c r="E42" s="85">
        <v>3</v>
      </c>
      <c r="F42" s="103">
        <f>E42/E43</f>
        <v>0.10344827586206896</v>
      </c>
      <c r="G42" s="53"/>
      <c r="I42" s="52" t="s">
        <v>28</v>
      </c>
      <c r="J42" s="83"/>
      <c r="K42" s="9"/>
      <c r="L42" s="84"/>
      <c r="M42" s="11"/>
      <c r="N42" s="11"/>
      <c r="O42" s="11"/>
      <c r="P42" s="11"/>
      <c r="R42" s="11"/>
      <c r="S42"/>
      <c r="T42"/>
      <c r="U42"/>
      <c r="V42"/>
      <c r="W42"/>
      <c r="X42"/>
      <c r="Y42" s="11"/>
      <c r="Z42" s="1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X42" s="69"/>
      <c r="AY42"/>
      <c r="BA42" s="1"/>
      <c r="BB42" s="1"/>
      <c r="BC42" s="1"/>
      <c r="BD42" s="1"/>
      <c r="BE42" s="91"/>
      <c r="BF42" s="1"/>
      <c r="BG42" s="1"/>
      <c r="BH42" s="1"/>
      <c r="BI42" s="1"/>
      <c r="BJ42" s="1"/>
      <c r="BK42" s="1"/>
      <c r="BL42" s="1"/>
      <c r="BM42" s="70"/>
      <c r="BN42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G42" s="1"/>
      <c r="CH42" s="4"/>
      <c r="CI42"/>
      <c r="CM42" s="1"/>
      <c r="CN42" s="1"/>
      <c r="CO42" s="1"/>
      <c r="CP42" s="17"/>
      <c r="CQ42" s="17"/>
      <c r="CR42" s="17"/>
      <c r="CT42" s="11"/>
      <c r="CU42" s="11"/>
      <c r="CV42" s="11"/>
    </row>
    <row r="43" spans="1:100" s="7" customFormat="1" ht="12.75">
      <c r="A43" s="1"/>
      <c r="B43" s="85"/>
      <c r="C43" s="86"/>
      <c r="D43" s="87" t="s">
        <v>27</v>
      </c>
      <c r="E43" s="85">
        <f>SUM(E38:E42)</f>
        <v>29</v>
      </c>
      <c r="F43" s="103">
        <f>E43/E43</f>
        <v>1</v>
      </c>
      <c r="G43" s="53">
        <v>29</v>
      </c>
      <c r="J43" s="51"/>
      <c r="L43" s="1"/>
      <c r="M43" s="11"/>
      <c r="N43" s="11"/>
      <c r="O43" s="11"/>
      <c r="P43" s="11"/>
      <c r="R43" s="11"/>
      <c r="S43"/>
      <c r="T43"/>
      <c r="U43"/>
      <c r="V43"/>
      <c r="W43"/>
      <c r="X43"/>
      <c r="Y43" s="11"/>
      <c r="Z43" s="1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X43" s="69"/>
      <c r="AY43"/>
      <c r="BA43" s="1"/>
      <c r="BB43" s="1"/>
      <c r="BC43" s="1"/>
      <c r="BD43" s="1"/>
      <c r="BE43" s="91"/>
      <c r="BF43" s="1"/>
      <c r="BG43" s="1"/>
      <c r="BH43" s="1"/>
      <c r="BI43" s="1"/>
      <c r="BJ43" s="1"/>
      <c r="BK43" s="1"/>
      <c r="BL43" s="1"/>
      <c r="BM43" s="70"/>
      <c r="BN43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G43" s="1"/>
      <c r="CH43" s="4"/>
      <c r="CI43"/>
      <c r="CM43" s="1"/>
      <c r="CN43" s="1"/>
      <c r="CO43" s="1"/>
      <c r="CP43" s="17"/>
      <c r="CQ43" s="17"/>
      <c r="CR43" s="17"/>
      <c r="CT43" s="11"/>
      <c r="CU43" s="11"/>
      <c r="CV43" s="11"/>
    </row>
    <row r="44" spans="1:100" s="7" customFormat="1" ht="12.75">
      <c r="A44" s="1"/>
      <c r="B44" s="1"/>
      <c r="E44" s="11"/>
      <c r="G44" s="53"/>
      <c r="I44" s="88" t="s">
        <v>29</v>
      </c>
      <c r="J44" s="89"/>
      <c r="K44" s="88"/>
      <c r="L44" s="90"/>
      <c r="M44" s="11"/>
      <c r="N44" s="11"/>
      <c r="O44" s="11"/>
      <c r="P44" s="11"/>
      <c r="R44" s="11"/>
      <c r="S44"/>
      <c r="T44"/>
      <c r="U44"/>
      <c r="V44"/>
      <c r="W44"/>
      <c r="X44"/>
      <c r="Y44" s="11"/>
      <c r="Z44" s="1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X44" s="69"/>
      <c r="AY44"/>
      <c r="BA44" s="1"/>
      <c r="BB44" s="1"/>
      <c r="BC44" s="1"/>
      <c r="BD44" s="1"/>
      <c r="BE44" s="91"/>
      <c r="BF44" s="1"/>
      <c r="BG44" s="1"/>
      <c r="BH44" s="1"/>
      <c r="BI44" s="1"/>
      <c r="BJ44" s="1"/>
      <c r="BK44" s="1"/>
      <c r="BL44" s="1"/>
      <c r="BM44" s="70"/>
      <c r="BN44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G44" s="1"/>
      <c r="CH44" s="4"/>
      <c r="CI44"/>
      <c r="CM44" s="1"/>
      <c r="CN44" s="1"/>
      <c r="CO44" s="1"/>
      <c r="CP44" s="17"/>
      <c r="CQ44" s="17"/>
      <c r="CR44" s="17"/>
      <c r="CT44" s="11"/>
      <c r="CU44" s="11"/>
      <c r="CV44" s="11"/>
    </row>
    <row r="45" spans="1:100" s="7" customFormat="1" ht="12.75">
      <c r="A45" s="1"/>
      <c r="B45" s="1"/>
      <c r="E45" s="11"/>
      <c r="G45" s="53"/>
      <c r="I45" s="88" t="s">
        <v>30</v>
      </c>
      <c r="J45" s="89"/>
      <c r="K45" s="88"/>
      <c r="L45" s="90"/>
      <c r="M45" s="11"/>
      <c r="N45" s="11"/>
      <c r="O45" s="11"/>
      <c r="P45" s="11"/>
      <c r="R45" s="11"/>
      <c r="S45"/>
      <c r="T45"/>
      <c r="U45"/>
      <c r="V45"/>
      <c r="W45"/>
      <c r="X45"/>
      <c r="Y45" s="11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X45" s="69"/>
      <c r="AY45"/>
      <c r="BA45" s="1"/>
      <c r="BB45" s="1"/>
      <c r="BC45" s="1"/>
      <c r="BD45" s="1"/>
      <c r="BE45" s="91"/>
      <c r="BF45" s="1"/>
      <c r="BG45" s="1"/>
      <c r="BH45" s="1"/>
      <c r="BI45" s="1"/>
      <c r="BJ45" s="1"/>
      <c r="BK45" s="1"/>
      <c r="BL45" s="1"/>
      <c r="BM45" s="70"/>
      <c r="BN45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G45" s="1"/>
      <c r="CH45" s="4"/>
      <c r="CI45"/>
      <c r="CM45" s="1"/>
      <c r="CN45" s="1"/>
      <c r="CO45" s="1"/>
      <c r="CP45" s="17"/>
      <c r="CQ45" s="17"/>
      <c r="CR45" s="17"/>
      <c r="CT45" s="11"/>
      <c r="CU45" s="11"/>
      <c r="CV45" s="11"/>
    </row>
    <row r="46" spans="1:100" s="7" customFormat="1" ht="12.75">
      <c r="A46" s="1"/>
      <c r="B46" s="1"/>
      <c r="E46" s="11"/>
      <c r="G46" s="53"/>
      <c r="I46" s="88" t="s">
        <v>31</v>
      </c>
      <c r="J46" s="89"/>
      <c r="K46" s="88"/>
      <c r="L46" s="90"/>
      <c r="M46" s="11"/>
      <c r="N46" s="11"/>
      <c r="O46" s="11"/>
      <c r="P46" s="11"/>
      <c r="R46" s="11"/>
      <c r="S46"/>
      <c r="T46"/>
      <c r="U46"/>
      <c r="V46"/>
      <c r="W46"/>
      <c r="X46"/>
      <c r="Y46" s="11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X46" s="69"/>
      <c r="AY46"/>
      <c r="BA46" s="1"/>
      <c r="BB46" s="1"/>
      <c r="BC46" s="1"/>
      <c r="BD46" s="1"/>
      <c r="BE46" s="91"/>
      <c r="BF46" s="1"/>
      <c r="BG46" s="1"/>
      <c r="BH46" s="1"/>
      <c r="BI46" s="1"/>
      <c r="BJ46" s="1"/>
      <c r="BK46" s="1"/>
      <c r="BL46" s="1"/>
      <c r="BM46" s="70"/>
      <c r="BN46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G46" s="1"/>
      <c r="CH46" s="4"/>
      <c r="CI46"/>
      <c r="CM46" s="1"/>
      <c r="CN46" s="1"/>
      <c r="CO46" s="1"/>
      <c r="CP46" s="17"/>
      <c r="CQ46" s="17"/>
      <c r="CR46" s="17"/>
      <c r="CT46" s="11"/>
      <c r="CU46" s="11"/>
      <c r="CV46" s="11"/>
    </row>
    <row r="55" spans="2:97" s="7" customFormat="1" ht="12.75">
      <c r="B55" s="12">
        <v>1029542</v>
      </c>
      <c r="C55" s="37">
        <f>AX55*0.4</f>
        <v>0.2142857142857143</v>
      </c>
      <c r="D55" s="38">
        <f>BM55*0.35</f>
        <v>0.049</v>
      </c>
      <c r="E55" s="39">
        <f>CH55*0.25</f>
        <v>0.045454545454545456</v>
      </c>
      <c r="F55" s="40"/>
      <c r="G55" s="41">
        <f>SUM(C55:F55)</f>
        <v>0.30874025974025976</v>
      </c>
      <c r="H55" s="11"/>
      <c r="I55" s="42"/>
      <c r="J55" s="43"/>
      <c r="K55"/>
      <c r="L55" s="1"/>
      <c r="M55" s="11"/>
      <c r="N55" s="44">
        <f>AX55</f>
        <v>0.5357142857142857</v>
      </c>
      <c r="O55" s="45">
        <f>BM55</f>
        <v>0.14</v>
      </c>
      <c r="P55" s="46">
        <f>CH55</f>
        <v>0.18181818181818182</v>
      </c>
      <c r="Q55" s="47"/>
      <c r="R55" s="11"/>
      <c r="S55" s="111">
        <v>2</v>
      </c>
      <c r="T55" s="112">
        <v>100</v>
      </c>
      <c r="U55" s="5"/>
      <c r="V55" s="5"/>
      <c r="W55" s="5"/>
      <c r="X55" s="80"/>
      <c r="Y55" s="11"/>
      <c r="Z55" s="11"/>
      <c r="AA55" s="50">
        <v>21</v>
      </c>
      <c r="AB55" s="12">
        <v>1029542</v>
      </c>
      <c r="AC55" s="91">
        <v>75</v>
      </c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/>
      <c r="AS55"/>
      <c r="AT55"/>
      <c r="AU55" s="133"/>
      <c r="AV55" s="91"/>
      <c r="AX55" s="37">
        <f>SUM(AC55:AW55)/140</f>
        <v>0.5357142857142857</v>
      </c>
      <c r="AY55"/>
      <c r="BA55"/>
      <c r="BB55"/>
      <c r="BC55"/>
      <c r="BD55" s="12"/>
      <c r="BE55" s="91">
        <v>35</v>
      </c>
      <c r="BF55" s="12"/>
      <c r="BG55" s="12"/>
      <c r="BH55" s="12"/>
      <c r="BI55"/>
      <c r="BJ55" s="12"/>
      <c r="BK55" s="12"/>
      <c r="BL55" s="12"/>
      <c r="BM55" s="38">
        <f>SUM(BE55:BL55)/250</f>
        <v>0.14</v>
      </c>
      <c r="BN55"/>
      <c r="BO55"/>
      <c r="BP55" s="125">
        <v>100</v>
      </c>
      <c r="BQ55"/>
      <c r="BR55"/>
      <c r="BS55" s="12"/>
      <c r="BT55" s="12"/>
      <c r="BU55" s="12"/>
      <c r="BV55" s="12"/>
      <c r="BW55" s="12"/>
      <c r="BX55" s="12"/>
      <c r="BY55"/>
      <c r="BZ55"/>
      <c r="CG55" s="12"/>
      <c r="CH55" s="39">
        <f>SUM(BP55:CG55)/550</f>
        <v>0.18181818181818182</v>
      </c>
      <c r="CI55"/>
      <c r="CL55" s="47"/>
      <c r="CN55" s="12"/>
      <c r="CO55" s="12"/>
      <c r="CP55" s="11"/>
      <c r="CQ55" s="47"/>
      <c r="CR55" s="49"/>
      <c r="CS55" s="47"/>
    </row>
    <row r="56" spans="2:97" s="7" customFormat="1" ht="12.75">
      <c r="B56" s="12">
        <v>1030139</v>
      </c>
      <c r="C56" s="37">
        <f>AX56*0.4</f>
        <v>0.2571428571428572</v>
      </c>
      <c r="D56" s="38">
        <f>BM56*0.35</f>
        <v>0.06999999999999999</v>
      </c>
      <c r="E56" s="39">
        <f>CH56*0.25</f>
        <v>0.04090909090909091</v>
      </c>
      <c r="F56" s="40"/>
      <c r="G56" s="41">
        <f>SUM(C56:F56)</f>
        <v>0.3680519480519481</v>
      </c>
      <c r="H56" s="11"/>
      <c r="I56" s="42"/>
      <c r="J56" s="43"/>
      <c r="K56"/>
      <c r="L56" s="1"/>
      <c r="M56" s="11"/>
      <c r="N56" s="44">
        <f>AX56</f>
        <v>0.6428571428571429</v>
      </c>
      <c r="O56" s="45">
        <f>BM56</f>
        <v>0.2</v>
      </c>
      <c r="P56" s="46">
        <f>CH56</f>
        <v>0.16363636363636364</v>
      </c>
      <c r="Q56" s="47"/>
      <c r="R56" s="11"/>
      <c r="S56" s="110">
        <v>50</v>
      </c>
      <c r="T56" s="50">
        <v>140</v>
      </c>
      <c r="U56" s="5"/>
      <c r="V56" s="5"/>
      <c r="W56" s="5"/>
      <c r="X56" s="80"/>
      <c r="Y56" s="11"/>
      <c r="Z56" s="11"/>
      <c r="AA56" s="50">
        <v>10</v>
      </c>
      <c r="AB56" s="12">
        <v>1030139</v>
      </c>
      <c r="AC56">
        <v>90</v>
      </c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 s="133"/>
      <c r="AV56"/>
      <c r="AX56" s="37">
        <f>SUM(AC56:AW56)/140</f>
        <v>0.6428571428571429</v>
      </c>
      <c r="AY56"/>
      <c r="BA56"/>
      <c r="BB56"/>
      <c r="BC56"/>
      <c r="BD56" s="12"/>
      <c r="BE56" s="122">
        <v>50</v>
      </c>
      <c r="BF56" s="12"/>
      <c r="BG56" s="12"/>
      <c r="BH56" s="12"/>
      <c r="BI56"/>
      <c r="BJ56" s="12"/>
      <c r="BK56" s="12"/>
      <c r="BL56" s="12"/>
      <c r="BM56" s="38">
        <f>SUM(BE56:BL56)/250</f>
        <v>0.2</v>
      </c>
      <c r="BN56"/>
      <c r="BO56"/>
      <c r="BP56" s="125">
        <v>90</v>
      </c>
      <c r="BQ56"/>
      <c r="BR56"/>
      <c r="BS56" s="12"/>
      <c r="BT56" s="12"/>
      <c r="BU56" s="12"/>
      <c r="BV56" s="12"/>
      <c r="BW56" s="12"/>
      <c r="BX56" s="12"/>
      <c r="BY56"/>
      <c r="BZ56"/>
      <c r="CG56" s="12"/>
      <c r="CH56" s="39">
        <f>SUM(BP56:CG56)/550</f>
        <v>0.16363636363636364</v>
      </c>
      <c r="CI56"/>
      <c r="CL56" s="47"/>
      <c r="CN56" s="12"/>
      <c r="CO56" s="12"/>
      <c r="CP56" s="11"/>
      <c r="CQ56" s="47"/>
      <c r="CR56" s="49"/>
      <c r="CS56" s="47"/>
    </row>
    <row r="57" spans="2:97" s="7" customFormat="1" ht="12.75">
      <c r="B57" s="12">
        <v>1064246</v>
      </c>
      <c r="C57" s="37">
        <f>AX57*0.4</f>
        <v>0.14285714285714288</v>
      </c>
      <c r="D57" s="38">
        <f>BM57*0.35</f>
        <v>0.049</v>
      </c>
      <c r="E57" s="39">
        <f>CH57*0.25</f>
        <v>0.00909090909090909</v>
      </c>
      <c r="F57" s="40"/>
      <c r="G57" s="41">
        <f>SUM(C57:F57)</f>
        <v>0.200948051948052</v>
      </c>
      <c r="H57" s="11"/>
      <c r="I57" s="42"/>
      <c r="J57" s="43"/>
      <c r="K57"/>
      <c r="L57" s="1"/>
      <c r="M57" s="11"/>
      <c r="N57" s="44">
        <f>AX57</f>
        <v>0.35714285714285715</v>
      </c>
      <c r="O57" s="45">
        <f>BM57</f>
        <v>0.14</v>
      </c>
      <c r="P57" s="46">
        <f>CH57</f>
        <v>0.03636363636363636</v>
      </c>
      <c r="Q57" s="47"/>
      <c r="R57" s="11"/>
      <c r="S57" s="110">
        <v>1</v>
      </c>
      <c r="T57" s="50">
        <v>55</v>
      </c>
      <c r="U57" s="5"/>
      <c r="V57" s="5"/>
      <c r="W57" s="5"/>
      <c r="X57" s="80"/>
      <c r="Y57" s="11"/>
      <c r="Z57" s="11"/>
      <c r="AA57" s="50">
        <v>9</v>
      </c>
      <c r="AB57" s="12">
        <v>1064246</v>
      </c>
      <c r="AC57">
        <v>50</v>
      </c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 s="133"/>
      <c r="AV57"/>
      <c r="AX57" s="37">
        <f>SUM(AC57:AW57)/140</f>
        <v>0.35714285714285715</v>
      </c>
      <c r="AY57"/>
      <c r="BA57"/>
      <c r="BB57"/>
      <c r="BC57"/>
      <c r="BD57" s="12"/>
      <c r="BE57" s="121">
        <v>35</v>
      </c>
      <c r="BF57" s="12"/>
      <c r="BG57" s="12"/>
      <c r="BH57" s="12"/>
      <c r="BI57"/>
      <c r="BJ57" s="12"/>
      <c r="BK57" s="12"/>
      <c r="BL57" s="12"/>
      <c r="BM57" s="38">
        <f>SUM(BE57:BL57)/250</f>
        <v>0.14</v>
      </c>
      <c r="BN57"/>
      <c r="BO57"/>
      <c r="BP57" s="125">
        <v>20</v>
      </c>
      <c r="BQ57"/>
      <c r="BR57"/>
      <c r="BS57" s="12"/>
      <c r="BT57" s="12"/>
      <c r="BU57" s="12"/>
      <c r="BV57" s="12"/>
      <c r="BW57" s="12"/>
      <c r="BX57" s="12"/>
      <c r="BY57"/>
      <c r="BZ57"/>
      <c r="CG57" s="12"/>
      <c r="CH57" s="39">
        <f>SUM(BP57:CG57)/550</f>
        <v>0.03636363636363636</v>
      </c>
      <c r="CI57"/>
      <c r="CL57" s="47"/>
      <c r="CN57" s="12"/>
      <c r="CO57" s="12"/>
      <c r="CP57" s="11"/>
      <c r="CQ57" s="47"/>
      <c r="CR57" s="49"/>
      <c r="CS57" s="47"/>
    </row>
    <row r="58" spans="2:97" s="7" customFormat="1" ht="12.75">
      <c r="B58" s="12">
        <v>1014521</v>
      </c>
      <c r="C58" s="37">
        <f>AX58*0.4</f>
        <v>0.22666666666666668</v>
      </c>
      <c r="D58" s="38">
        <f>BM58*0.35</f>
        <v>0.2916666666666667</v>
      </c>
      <c r="E58" s="39">
        <f>CH58*0.25</f>
        <v>0.1765151515151515</v>
      </c>
      <c r="F58" s="40"/>
      <c r="G58" s="41">
        <f>SUM(C58:F58)</f>
        <v>0.6948484848484848</v>
      </c>
      <c r="H58" s="11"/>
      <c r="I58" s="42"/>
      <c r="J58" s="43"/>
      <c r="K58"/>
      <c r="L58" s="92" t="s">
        <v>15</v>
      </c>
      <c r="M58" s="11"/>
      <c r="N58" s="44">
        <f>AX58</f>
        <v>0.5666666666666667</v>
      </c>
      <c r="O58" s="45">
        <f>BM58</f>
        <v>0.8333333333333334</v>
      </c>
      <c r="P58" s="46">
        <f>CH58</f>
        <v>0.706060606060606</v>
      </c>
      <c r="Q58" s="47"/>
      <c r="R58" s="11"/>
      <c r="S58" s="129" t="s">
        <v>14</v>
      </c>
      <c r="T58" s="130" t="s">
        <v>14</v>
      </c>
      <c r="U58" s="5"/>
      <c r="V58" s="5"/>
      <c r="W58" s="5"/>
      <c r="X58" s="80"/>
      <c r="Y58" s="11"/>
      <c r="Z58" s="11"/>
      <c r="AA58" s="50">
        <v>5</v>
      </c>
      <c r="AB58" s="12">
        <v>1014521</v>
      </c>
      <c r="AC58" s="91">
        <v>3</v>
      </c>
      <c r="AD58" s="91">
        <v>4</v>
      </c>
      <c r="AE58" s="91">
        <v>7.5</v>
      </c>
      <c r="AF58" s="91">
        <v>7.5</v>
      </c>
      <c r="AG58" s="91">
        <v>3.5</v>
      </c>
      <c r="AH58" s="91" t="s">
        <v>14</v>
      </c>
      <c r="AI58" s="91" t="s">
        <v>14</v>
      </c>
      <c r="AJ58" s="91"/>
      <c r="AK58" s="91"/>
      <c r="AL58" s="91"/>
      <c r="AM58" s="91"/>
      <c r="AN58" s="91"/>
      <c r="AO58" s="91"/>
      <c r="AP58" s="91"/>
      <c r="AQ58" s="91"/>
      <c r="AR58"/>
      <c r="AS58"/>
      <c r="AT58"/>
      <c r="AU58" s="133"/>
      <c r="AV58" s="91"/>
      <c r="AX58" s="37">
        <f>SUM(AC58:AW58)/45</f>
        <v>0.5666666666666667</v>
      </c>
      <c r="AY58"/>
      <c r="BA58"/>
      <c r="BB58"/>
      <c r="BC58"/>
      <c r="BD58" s="12"/>
      <c r="BE58" s="105">
        <v>90</v>
      </c>
      <c r="BF58" s="136">
        <v>35</v>
      </c>
      <c r="BG58" s="136"/>
      <c r="BH58" s="12"/>
      <c r="BI58"/>
      <c r="BJ58" s="12"/>
      <c r="BK58" s="12"/>
      <c r="BL58" s="12"/>
      <c r="BM58" s="38">
        <f>SUM(BE58:BL58)/150</f>
        <v>0.8333333333333334</v>
      </c>
      <c r="BN58"/>
      <c r="BO58"/>
      <c r="BP58" s="125">
        <v>9</v>
      </c>
      <c r="BQ58" s="137">
        <v>14</v>
      </c>
      <c r="BR58" s="137">
        <v>70</v>
      </c>
      <c r="BS58" s="136">
        <v>70</v>
      </c>
      <c r="BT58" s="136">
        <v>70</v>
      </c>
      <c r="BU58" s="12"/>
      <c r="BV58" s="12"/>
      <c r="BW58" s="12"/>
      <c r="BX58" s="12"/>
      <c r="BY58"/>
      <c r="BZ58"/>
      <c r="CG58" s="12"/>
      <c r="CH58" s="39">
        <f>SUM(BP58:CG58)/330</f>
        <v>0.706060606060606</v>
      </c>
      <c r="CI58"/>
      <c r="CL58" s="47"/>
      <c r="CN58" s="12"/>
      <c r="CO58" s="12"/>
      <c r="CP58" s="11"/>
      <c r="CQ58" s="47"/>
      <c r="CR58" s="49"/>
      <c r="CS58" s="47">
        <f>((CM58+CN58)/2)/100</f>
        <v>0</v>
      </c>
    </row>
  </sheetData>
  <printOptions/>
  <pageMargins left="0.75" right="0.75" top="1" bottom="1" header="0.5" footer="0.5"/>
  <pageSetup orientation="landscape" paperSize="9"/>
  <headerFooter alignWithMargins="0">
    <oddHeader>&amp;C&amp;F</oddHeader>
    <oddFooter>&amp;Ledwin.lim@sweetwaterschools.org&amp;C&amp;P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Lim</dc:creator>
  <cp:keywords/>
  <dc:description/>
  <cp:lastModifiedBy>crusader staff</cp:lastModifiedBy>
  <cp:lastPrinted>2013-04-23T17:42:19Z</cp:lastPrinted>
  <dcterms:created xsi:type="dcterms:W3CDTF">2009-11-19T02:15:27Z</dcterms:created>
  <cp:category/>
  <cp:version/>
  <cp:contentType/>
  <cp:contentStatus/>
</cp:coreProperties>
</file>